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3500" yWindow="30" windowWidth="14835" windowHeight="11760" tabRatio="813"/>
  </bookViews>
  <sheets>
    <sheet name="1. Общие положения КПМ" sheetId="16" r:id="rId1"/>
    <sheet name="2. Показатели КПМ" sheetId="17" r:id="rId2"/>
    <sheet name="3. помес план" sheetId="24" r:id="rId3"/>
    <sheet name="4. Мероприятия КПМ" sheetId="21" r:id="rId4"/>
    <sheet name="5. Финансовое обеспечение КПМ" sheetId="22" r:id="rId5"/>
    <sheet name="6. План реализации КПМ" sheetId="25" r:id="rId6"/>
  </sheets>
  <definedNames>
    <definedName name="_ftn2" localSheetId="0">'1. Общие положения КПМ'!#REF!</definedName>
    <definedName name="_ftn2" localSheetId="1">'2. Показатели КПМ'!#REF!</definedName>
    <definedName name="_ftn2" localSheetId="2">'3. помес план'!#REF!</definedName>
    <definedName name="_ftn3" localSheetId="0">'1. Общие положения КПМ'!#REF!</definedName>
    <definedName name="_ftn3" localSheetId="1">'2. Показатели КПМ'!#REF!</definedName>
    <definedName name="_ftn3" localSheetId="2">'3. помес план'!#REF!</definedName>
    <definedName name="_ftn4" localSheetId="0">'1. Общие положения КПМ'!#REF!</definedName>
    <definedName name="_ftn4" localSheetId="1">'2. Показатели КПМ'!#REF!</definedName>
    <definedName name="_ftn4" localSheetId="2">'3. помес план'!#REF!</definedName>
    <definedName name="_ftn5" localSheetId="0">'1. Общие положения КПМ'!#REF!</definedName>
    <definedName name="_ftn5" localSheetId="1">'2. Показатели КПМ'!#REF!</definedName>
    <definedName name="_ftn5" localSheetId="2">'3. помес план'!#REF!</definedName>
    <definedName name="_ftnref2" localSheetId="0">'1. Общие положения КПМ'!$A$1</definedName>
    <definedName name="_ftnref2" localSheetId="1">'2. Показатели КПМ'!#REF!</definedName>
    <definedName name="_ftnref2" localSheetId="2">'3. помес план'!#REF!</definedName>
    <definedName name="_ftnref3" localSheetId="0">'1. Общие положения КПМ'!$A$2</definedName>
    <definedName name="_ftnref3" localSheetId="1">'2. Показатели КПМ'!#REF!</definedName>
    <definedName name="_ftnref3" localSheetId="2">'3. помес план'!#REF!</definedName>
    <definedName name="_ftnref4" localSheetId="0">'1. Общие положения КПМ'!#REF!</definedName>
    <definedName name="_ftnref4" localSheetId="1">'2. Показатели КПМ'!#REF!</definedName>
    <definedName name="_ftnref4" localSheetId="2">'3. помес план'!#REF!</definedName>
    <definedName name="_ftnref5" localSheetId="0">'1. Общие положения КПМ'!#REF!</definedName>
    <definedName name="_ftnref5" localSheetId="1">'2. Показатели КПМ'!#REF!</definedName>
    <definedName name="_ftnref5" localSheetId="2">'3. помес план'!#REF!</definedName>
    <definedName name="_xlnm.Print_Titles" localSheetId="3">'4. Мероприятия КПМ'!$3:$5</definedName>
    <definedName name="_xlnm.Print_Titles" localSheetId="4">'5. Финансовое обеспечение КПМ'!$41:$43</definedName>
    <definedName name="_xlnm.Print_Titles" localSheetId="5">'6. План реализации КПМ'!$5:$6</definedName>
    <definedName name="_xlnm.Print_Area" localSheetId="0">'1. Общие положения КПМ'!$A$1:$B$5</definedName>
    <definedName name="_xlnm.Print_Area" localSheetId="1">'2. Показатели КПМ'!$A$1:$P$9</definedName>
    <definedName name="_xlnm.Print_Area" localSheetId="2">'3. помес план'!$A$1:$T$10</definedName>
    <definedName name="_xlnm.Print_Area" localSheetId="3">'4. Мероприятия КПМ'!$A$1:$M$12</definedName>
    <definedName name="_xlnm.Print_Area" localSheetId="4">'5. Финансовое обеспечение КПМ'!$A$1:$L$63</definedName>
    <definedName name="_xlnm.Print_Area" localSheetId="5">'6. План реализации КПМ'!$A$1:$F$10</definedName>
  </definedNames>
  <calcPr calcId="125725"/>
</workbook>
</file>

<file path=xl/calcChain.xml><?xml version="1.0" encoding="utf-8"?>
<calcChain xmlns="http://schemas.openxmlformats.org/spreadsheetml/2006/main">
  <c r="B10" i="24"/>
  <c r="G64" i="22"/>
  <c r="H64"/>
  <c r="I64"/>
  <c r="J64"/>
  <c r="K64"/>
  <c r="F64"/>
  <c r="F47"/>
  <c r="B9" i="25"/>
  <c r="B8"/>
  <c r="B7"/>
  <c r="M7" i="21"/>
  <c r="M9"/>
  <c r="M11"/>
  <c r="B6"/>
  <c r="B9" i="24"/>
  <c r="B8"/>
  <c r="R9"/>
  <c r="R10"/>
  <c r="R8"/>
  <c r="B7"/>
  <c r="L52" i="22"/>
  <c r="L57"/>
  <c r="L58"/>
  <c r="F49"/>
  <c r="G47"/>
  <c r="H47"/>
  <c r="I47"/>
  <c r="J47"/>
  <c r="K47"/>
  <c r="G48"/>
  <c r="H48"/>
  <c r="I48"/>
  <c r="J48"/>
  <c r="K48"/>
  <c r="F48"/>
  <c r="F44" s="1"/>
  <c r="E9" i="24"/>
  <c r="F54" i="22"/>
  <c r="G44" l="1"/>
  <c r="H44"/>
  <c r="I44"/>
  <c r="J44"/>
  <c r="K44"/>
  <c r="L48"/>
  <c r="L62"/>
  <c r="K59"/>
  <c r="J59"/>
  <c r="I59"/>
  <c r="H59"/>
  <c r="G59"/>
  <c r="F59"/>
  <c r="K54"/>
  <c r="J54"/>
  <c r="I54"/>
  <c r="H54"/>
  <c r="G54"/>
  <c r="G49"/>
  <c r="H49"/>
  <c r="I49"/>
  <c r="J49"/>
  <c r="K49"/>
  <c r="H11" i="21"/>
  <c r="I11"/>
  <c r="J11"/>
  <c r="K11"/>
  <c r="L11"/>
  <c r="G11"/>
  <c r="E11"/>
  <c r="H9"/>
  <c r="I9"/>
  <c r="J9"/>
  <c r="K9"/>
  <c r="L9"/>
  <c r="G9"/>
  <c r="E9"/>
  <c r="D9"/>
  <c r="L47" i="22" l="1"/>
  <c r="L44"/>
  <c r="L54"/>
  <c r="L49"/>
  <c r="L59"/>
  <c r="H7" i="21"/>
  <c r="I7"/>
  <c r="J7"/>
  <c r="K7"/>
  <c r="L7"/>
  <c r="G7"/>
  <c r="D7"/>
  <c r="H15" i="22" l="1"/>
  <c r="G15"/>
  <c r="F15"/>
  <c r="G18"/>
  <c r="H18" l="1"/>
  <c r="G13" l="1"/>
  <c r="F38" l="1"/>
  <c r="H13" l="1"/>
  <c r="K15"/>
  <c r="K13" s="1"/>
  <c r="J15"/>
  <c r="J13" s="1"/>
  <c r="I15"/>
  <c r="I13" s="1"/>
  <c r="F13"/>
  <c r="L36" l="1"/>
  <c r="G35"/>
  <c r="L35" s="1"/>
  <c r="L14"/>
  <c r="K11"/>
  <c r="I11"/>
  <c r="J11"/>
  <c r="H11"/>
  <c r="L15"/>
  <c r="G11"/>
  <c r="L13"/>
  <c r="L18"/>
  <c r="F28"/>
  <c r="L32"/>
  <c r="K33"/>
  <c r="J33"/>
  <c r="I33"/>
  <c r="H33"/>
  <c r="F34"/>
  <c r="L34" s="1"/>
  <c r="L33" s="1"/>
  <c r="F29" l="1"/>
  <c r="F21"/>
  <c r="G9"/>
  <c r="F33"/>
  <c r="F22" l="1"/>
  <c r="I9"/>
  <c r="H9"/>
  <c r="K9"/>
  <c r="J9"/>
  <c r="F11"/>
  <c r="F9" l="1"/>
  <c r="L11"/>
  <c r="K8"/>
  <c r="J8"/>
  <c r="I8"/>
  <c r="H8"/>
  <c r="G8"/>
  <c r="F8"/>
  <c r="G10"/>
  <c r="L31"/>
  <c r="K30"/>
  <c r="J30"/>
  <c r="G30"/>
  <c r="F30"/>
  <c r="L30" l="1"/>
  <c r="K10" l="1"/>
  <c r="J10"/>
  <c r="I10"/>
  <c r="H10"/>
  <c r="F10" l="1"/>
  <c r="L12"/>
  <c r="L17"/>
  <c r="K16"/>
  <c r="J16"/>
  <c r="I16"/>
  <c r="H16"/>
  <c r="G16"/>
  <c r="F16"/>
  <c r="L20"/>
  <c r="K19"/>
  <c r="J19"/>
  <c r="I19"/>
  <c r="H19"/>
  <c r="G19"/>
  <c r="L25"/>
  <c r="L24"/>
  <c r="K23"/>
  <c r="J23"/>
  <c r="I23"/>
  <c r="H23"/>
  <c r="G23"/>
  <c r="F23"/>
  <c r="K37"/>
  <c r="J37"/>
  <c r="I37"/>
  <c r="H37"/>
  <c r="G37"/>
  <c r="F37"/>
  <c r="L38"/>
  <c r="L27"/>
  <c r="G26"/>
  <c r="L29"/>
  <c r="L28"/>
  <c r="K7" l="1"/>
  <c r="I7"/>
  <c r="G7"/>
  <c r="J7"/>
  <c r="H7"/>
  <c r="L16"/>
  <c r="L9"/>
  <c r="L10"/>
  <c r="L22"/>
  <c r="L8"/>
  <c r="F26"/>
  <c r="L37"/>
  <c r="F19"/>
  <c r="L21"/>
  <c r="L23"/>
  <c r="L26"/>
  <c r="F7" l="1"/>
  <c r="L7" s="1"/>
  <c r="L19"/>
</calcChain>
</file>

<file path=xl/sharedStrings.xml><?xml version="1.0" encoding="utf-8"?>
<sst xmlns="http://schemas.openxmlformats.org/spreadsheetml/2006/main" count="300" uniqueCount="115">
  <si>
    <t>№ п/п</t>
  </si>
  <si>
    <t>1.</t>
  </si>
  <si>
    <t>1. Общие положения</t>
  </si>
  <si>
    <t>Источник финансового обеспечения</t>
  </si>
  <si>
    <t>Единица измерения (по ОКЕИ)</t>
  </si>
  <si>
    <t>Базовое значение</t>
  </si>
  <si>
    <t>значение</t>
  </si>
  <si>
    <t>год</t>
  </si>
  <si>
    <t>1.1.</t>
  </si>
  <si>
    <t>май</t>
  </si>
  <si>
    <t>июнь</t>
  </si>
  <si>
    <t>июль</t>
  </si>
  <si>
    <t>1.2.</t>
  </si>
  <si>
    <t>Всего</t>
  </si>
  <si>
    <t>Объем финансового обеспечения по годам реализации, тыс. рублей</t>
  </si>
  <si>
    <t>Значение показателей по годам</t>
  </si>
  <si>
    <t>Связь с показателями комплекса процессных мероприятий</t>
  </si>
  <si>
    <t>Тип мероприятия (результата)</t>
  </si>
  <si>
    <t>Наименование мероприятия (результата)</t>
  </si>
  <si>
    <t>март</t>
  </si>
  <si>
    <t>Таблица 1</t>
  </si>
  <si>
    <t>Всего, в том числе:</t>
  </si>
  <si>
    <t xml:space="preserve">Федеральный бюджет </t>
  </si>
  <si>
    <t>Областной бюджет</t>
  </si>
  <si>
    <t>январь</t>
  </si>
  <si>
    <t>февраль</t>
  </si>
  <si>
    <t>апрель</t>
  </si>
  <si>
    <t>август</t>
  </si>
  <si>
    <t>сентябрь</t>
  </si>
  <si>
    <t>октябрь</t>
  </si>
  <si>
    <t>ноябрь</t>
  </si>
  <si>
    <t xml:space="preserve">  </t>
  </si>
  <si>
    <t xml:space="preserve">     </t>
  </si>
  <si>
    <t>1.3.</t>
  </si>
  <si>
    <t>Консолидированные бюджеты муниципальных образований</t>
  </si>
  <si>
    <t xml:space="preserve"> -</t>
  </si>
  <si>
    <t xml:space="preserve"> - </t>
  </si>
  <si>
    <t xml:space="preserve"> КПМ</t>
  </si>
  <si>
    <t xml:space="preserve"> 04 09</t>
  </si>
  <si>
    <t>10 4 01 20570</t>
  </si>
  <si>
    <t>Код бюджетной классификации</t>
  </si>
  <si>
    <t>ГРБС / Рз / Пр / ЦСР / ВР</t>
  </si>
  <si>
    <t xml:space="preserve">   </t>
  </si>
  <si>
    <t xml:space="preserve"> </t>
  </si>
  <si>
    <t>Областной бюджет (ИТС)</t>
  </si>
  <si>
    <t>10 4 01 72140</t>
  </si>
  <si>
    <t>10 4 01 20580</t>
  </si>
  <si>
    <t>Уровень показателя</t>
  </si>
  <si>
    <t xml:space="preserve">Информационная система </t>
  </si>
  <si>
    <t>Признак "Участие муниципальных образований"</t>
  </si>
  <si>
    <t>Плановые значения по кварталам/месяцам</t>
  </si>
  <si>
    <t>Значения мероприятия (результата), параметра характеристики мероприятия (результата) по годам</t>
  </si>
  <si>
    <t>Наименование мероприятия (результата) / источник финансового обеспечения</t>
  </si>
  <si>
    <t>Объем финансового обеспечения по годам, тыс. рублей</t>
  </si>
  <si>
    <t>да</t>
  </si>
  <si>
    <t xml:space="preserve">    </t>
  </si>
  <si>
    <t>10 4 01 20360</t>
  </si>
  <si>
    <t>1.1.1.</t>
  </si>
  <si>
    <t>1.2.1.</t>
  </si>
  <si>
    <t>1.3.1.</t>
  </si>
  <si>
    <t>2. Показатели комплекса процессных мероприятий 1</t>
  </si>
  <si>
    <t>Наименование показателя / задачи</t>
  </si>
  <si>
    <t>Признак возрастания / убывания</t>
  </si>
  <si>
    <t>Штук</t>
  </si>
  <si>
    <t>Ответственный                                                                                                                  за достижение показателя</t>
  </si>
  <si>
    <t xml:space="preserve">Ответственное структурное подразделение 
администрации Старооскольского городского округа
 </t>
  </si>
  <si>
    <t>Связь с муниципальной программой (комплексной программой)</t>
  </si>
  <si>
    <t>тыс. кв.м</t>
  </si>
  <si>
    <t>%</t>
  </si>
  <si>
    <t>шт.</t>
  </si>
  <si>
    <t xml:space="preserve"> - местный бюджет</t>
  </si>
  <si>
    <t xml:space="preserve"> - внебюджетные источники</t>
  </si>
  <si>
    <t>5. Финансовое обеспечение косплекса процессных мероприятий 1</t>
  </si>
  <si>
    <t>№                           п/п</t>
  </si>
  <si>
    <t>Задача, мероприятие (результат) / контрольная точка</t>
  </si>
  <si>
    <t>Дата наступления контрольной точки</t>
  </si>
  <si>
    <t xml:space="preserve">Ответственный исполнитель </t>
  </si>
  <si>
    <t>Вид подтверждающего документа</t>
  </si>
  <si>
    <t>Платежное поручение</t>
  </si>
  <si>
    <t>Приложение к паспорту комплекса процессных мероприятий  1</t>
  </si>
  <si>
    <t>12 4 01 24200</t>
  </si>
  <si>
    <t>0501</t>
  </si>
  <si>
    <t>12 4 01 96010</t>
  </si>
  <si>
    <t>4. Перечень мероприятий (результатов) комплекса процессных мероприятий 1</t>
  </si>
  <si>
    <t>Департамент ЖКХ</t>
  </si>
  <si>
    <t>«Развитие системы жизнеобеспечения Старооскольского городского округа»</t>
  </si>
  <si>
    <t xml:space="preserve">Р </t>
  </si>
  <si>
    <t xml:space="preserve">П </t>
  </si>
  <si>
    <t>Задача 1. Проведение капитального и текущего ремонта  жилищного фонда, в том числе общего имущества в многоквартирных домах</t>
  </si>
  <si>
    <t>Площадь отремонтированного жилищного фонда, в том числе общего имущества в многоквартирных домах</t>
  </si>
  <si>
    <t>Уровень уплаченных взносов на капитальный ремонт муниципальным образованием Старооскольским городским округом, как собственником жилых и нежилых помещений в многоквартирных домах</t>
  </si>
  <si>
    <t xml:space="preserve">3. Помесячный план достижения показателей комплекса процессных мероприятий 1 в 2025 году
</t>
  </si>
  <si>
    <t>На конец 2025 года</t>
  </si>
  <si>
    <t>Осуществление текущей деятельности</t>
  </si>
  <si>
    <t>Мероприятие (результат) «Выполнены обязательства по уплате взносов на капитальный ремонт муниципальным образованием Старооскольским городским округом, как собственником жилых и нежилых помещений в многоквартирных домах»</t>
  </si>
  <si>
    <t>Мероприятие (результат) «Выполнены работы по  капитальному и текущему ремонту жилищного фонда, в том числе общего имущества в многоквартирных домах»</t>
  </si>
  <si>
    <t>В рамках мероприятия осуществляется выполненение работ по капитальному и текущему ремонту жилищного фонда, в том числе общего имущества в многоквартирных домах, в рамках плана реализации адресной программы проведения капитального ремонта общего имущества в многоквартирных домах в Белгородской области и утвержденного перечня муниципального жилищного фонда, подлежащего ремонту</t>
  </si>
  <si>
    <t xml:space="preserve">В рамках мероприятия осуществляется выполненение работ по оснащению жилых помещений муниципального жилищного фонда индивидуальными приборами учета потребления коммунальных ресурсов в соответствии с Федеральным Законом от 23.11.2009 № 261 «Об энергосбережении и повышении энергетической эффективности» </t>
  </si>
  <si>
    <t>Мероприятие (результат) «Выполнены работы по установке индивидуальных приборов учета потребления коммунальных ресурсов в жилых помещениях муниципального жилищного фонда»</t>
  </si>
  <si>
    <t>Мероприятие (результат) «Выполнены обязательства по уплате взносов на капитальный ремонт муниципальным образованием Старооскольским городским округом, как собственником жилых и нежилых помещений в многоквартирных домах» всего, в том числе:</t>
  </si>
  <si>
    <t>Мероприятие (результат) «Выполнены работы по  капитальному и текущему ремонту жилищного фонда, в том числе общего имущества в многоквартирных домах» всего, в том числе:</t>
  </si>
  <si>
    <t>Мероприятие (результат) «Выполнены работы по установке индивидуальных приборов учета потребления коммунальных ресурсов в жилых помещениях муниципального жилищного фонда» всего, в том числе:</t>
  </si>
  <si>
    <t xml:space="preserve">Комплекс процессных мероприятий 1 всего, в том числе </t>
  </si>
  <si>
    <r>
      <t>1</t>
    </r>
    <r>
      <rPr>
        <i/>
        <sz val="16"/>
        <color rgb="FF000000"/>
        <rFont val="Times New Roman"/>
        <family val="1"/>
        <charset val="204"/>
      </rPr>
      <t>.</t>
    </r>
  </si>
  <si>
    <t xml:space="preserve"> План реализации комплекса процессных мероприятий  1</t>
  </si>
  <si>
    <t xml:space="preserve"> 31.12.</t>
  </si>
  <si>
    <t>Чесноков А.А. директор МКУ «УЖИР ГО»</t>
  </si>
  <si>
    <t>Акт выполненных работ, платежное поручение</t>
  </si>
  <si>
    <t>IV. Паспорт комплекса процессных мероприятий
 «Проведение капитального и текущего ремонта жилищного фонда, в том числе общего имущества в многоквартирных домах» 
(далее – комплекс процессных мероприятий 1)</t>
  </si>
  <si>
    <t>12 4 01 00000</t>
  </si>
  <si>
    <t xml:space="preserve"> - федеральный бюджет </t>
  </si>
  <si>
    <t xml:space="preserve"> - областной бюджет </t>
  </si>
  <si>
    <t xml:space="preserve">Количество индивидуальных приборов учета потребления коммунальных ресурсов установленных в жилых помещениях муниципального жилищного фонда </t>
  </si>
  <si>
    <t xml:space="preserve">Департамент жилищно-коммунального хозяйства администрации городского округа (далее - департамент ЖКХ)
Первый заместитель начальника департамента жилищно-коммунального хозяйства администрации городского округа </t>
  </si>
  <si>
    <t>В рамках мероприятия осуществляется оплата взносов на капитальный ремонт в Фонд содействия реформированию ЖКХ Белгородской области  согласно начислению за период по реестру объектов муниципальной собственности в многоквартирных домах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</si>
</sst>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#,##0.0"/>
  </numFmts>
  <fonts count="23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Helv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64"/>
      <name val="Calibri"/>
      <family val="2"/>
      <charset val="204"/>
    </font>
    <font>
      <sz val="10"/>
      <name val="Arial Cyr"/>
    </font>
    <font>
      <b/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i/>
      <sz val="16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3">
    <xf numFmtId="0" fontId="0" fillId="0" borderId="0"/>
    <xf numFmtId="0" fontId="1" fillId="0" borderId="0" applyNumberFormat="0" applyFill="0" applyBorder="0" applyAlignment="0" applyProtection="0"/>
    <xf numFmtId="0" fontId="2" fillId="0" borderId="0"/>
    <xf numFmtId="0" fontId="3" fillId="0" borderId="0"/>
    <xf numFmtId="0" fontId="5" fillId="0" borderId="0"/>
    <xf numFmtId="0" fontId="5" fillId="0" borderId="0"/>
    <xf numFmtId="0" fontId="6" fillId="0" borderId="0"/>
    <xf numFmtId="0" fontId="2" fillId="0" borderId="0"/>
    <xf numFmtId="0" fontId="4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43" fontId="4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4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 applyNumberFormat="0" applyFill="0" applyBorder="0" applyProtection="0"/>
    <xf numFmtId="0" fontId="7" fillId="0" borderId="0"/>
    <xf numFmtId="0" fontId="7" fillId="0" borderId="0"/>
    <xf numFmtId="0" fontId="4" fillId="0" borderId="0"/>
    <xf numFmtId="0" fontId="9" fillId="0" borderId="0"/>
    <xf numFmtId="0" fontId="9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4" fillId="0" borderId="0" applyFont="0" applyFill="0" applyBorder="0" applyProtection="0"/>
    <xf numFmtId="0" fontId="10" fillId="0" borderId="0" applyFont="0" applyFill="0" applyBorder="0" applyProtection="0"/>
    <xf numFmtId="43" fontId="10" fillId="0" borderId="0" applyFont="0" applyFill="0" applyBorder="0" applyProtection="0"/>
  </cellStyleXfs>
  <cellXfs count="146">
    <xf numFmtId="0" fontId="0" fillId="0" borderId="0" xfId="0"/>
    <xf numFmtId="0" fontId="12" fillId="0" borderId="0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0" xfId="0" applyFont="1" applyBorder="1" applyAlignment="1">
      <alignment vertical="top" wrapText="1"/>
    </xf>
    <xf numFmtId="0" fontId="13" fillId="0" borderId="0" xfId="0" applyFont="1" applyAlignment="1">
      <alignment horizontal="left" vertical="center" indent="5"/>
    </xf>
    <xf numFmtId="0" fontId="13" fillId="0" borderId="2" xfId="0" applyFont="1" applyBorder="1" applyAlignment="1">
      <alignment horizontal="center" vertical="center" wrapText="1"/>
    </xf>
    <xf numFmtId="0" fontId="14" fillId="0" borderId="0" xfId="1" applyFont="1" applyAlignment="1">
      <alignment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3" fontId="13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/>
    </xf>
    <xf numFmtId="0" fontId="18" fillId="0" borderId="1" xfId="0" applyFont="1" applyFill="1" applyBorder="1" applyAlignment="1">
      <alignment horizontal="left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" fontId="13" fillId="3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/>
    </xf>
    <xf numFmtId="0" fontId="13" fillId="0" borderId="0" xfId="0" applyFont="1"/>
    <xf numFmtId="165" fontId="11" fillId="0" borderId="1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/>
    </xf>
    <xf numFmtId="0" fontId="11" fillId="0" borderId="0" xfId="0" applyFont="1"/>
    <xf numFmtId="0" fontId="13" fillId="0" borderId="0" xfId="0" applyFont="1" applyAlignment="1">
      <alignment vertical="top"/>
    </xf>
    <xf numFmtId="0" fontId="20" fillId="2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top"/>
    </xf>
    <xf numFmtId="0" fontId="18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13" fillId="2" borderId="1" xfId="0" applyFont="1" applyFill="1" applyBorder="1" applyAlignment="1">
      <alignment horizontal="center" vertical="top" wrapText="1"/>
    </xf>
    <xf numFmtId="3" fontId="18" fillId="0" borderId="1" xfId="0" applyNumberFormat="1" applyFont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/>
    <xf numFmtId="0" fontId="13" fillId="0" borderId="0" xfId="0" applyFont="1" applyBorder="1"/>
    <xf numFmtId="0" fontId="13" fillId="0" borderId="2" xfId="0" applyFont="1" applyBorder="1" applyAlignment="1">
      <alignment horizontal="center" vertical="center"/>
    </xf>
    <xf numFmtId="0" fontId="21" fillId="0" borderId="0" xfId="0" applyFont="1" applyBorder="1"/>
    <xf numFmtId="0" fontId="13" fillId="0" borderId="0" xfId="0" applyFont="1" applyBorder="1" applyAlignment="1">
      <alignment horizontal="right"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165" fontId="18" fillId="0" borderId="1" xfId="0" applyNumberFormat="1" applyFont="1" applyFill="1" applyBorder="1" applyAlignment="1">
      <alignment horizontal="center" vertical="center"/>
    </xf>
    <xf numFmtId="165" fontId="18" fillId="4" borderId="1" xfId="0" applyNumberFormat="1" applyFont="1" applyFill="1" applyBorder="1" applyAlignment="1">
      <alignment horizontal="center" vertical="center"/>
    </xf>
    <xf numFmtId="165" fontId="18" fillId="0" borderId="3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165" fontId="18" fillId="4" borderId="3" xfId="0" applyNumberFormat="1" applyFont="1" applyFill="1" applyBorder="1" applyAlignment="1">
      <alignment horizontal="center" vertical="center"/>
    </xf>
    <xf numFmtId="165" fontId="13" fillId="0" borderId="3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165" fontId="18" fillId="0" borderId="0" xfId="0" applyNumberFormat="1" applyFont="1" applyFill="1" applyBorder="1" applyAlignment="1">
      <alignment horizontal="center" vertical="center"/>
    </xf>
    <xf numFmtId="165" fontId="13" fillId="0" borderId="0" xfId="0" applyNumberFormat="1" applyFont="1" applyBorder="1" applyAlignment="1">
      <alignment horizontal="center" vertical="center" wrapText="1"/>
    </xf>
    <xf numFmtId="165" fontId="13" fillId="0" borderId="11" xfId="0" applyNumberFormat="1" applyFont="1" applyBorder="1" applyAlignment="1">
      <alignment horizontal="center" vertical="center" wrapText="1"/>
    </xf>
    <xf numFmtId="165" fontId="13" fillId="0" borderId="0" xfId="0" applyNumberFormat="1" applyFont="1"/>
    <xf numFmtId="0" fontId="11" fillId="0" borderId="1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49" fontId="18" fillId="0" borderId="9" xfId="0" applyNumberFormat="1" applyFont="1" applyFill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165" fontId="11" fillId="0" borderId="1" xfId="0" applyNumberFormat="1" applyFont="1" applyBorder="1" applyAlignment="1">
      <alignment vertical="center" wrapText="1"/>
    </xf>
    <xf numFmtId="0" fontId="13" fillId="0" borderId="1" xfId="61" applyNumberFormat="1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49" fontId="18" fillId="0" borderId="0" xfId="0" applyNumberFormat="1" applyFont="1" applyFill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3" fillId="0" borderId="6" xfId="61" applyNumberFormat="1" applyFont="1" applyBorder="1" applyAlignment="1">
      <alignment horizontal="left" vertical="center" wrapText="1"/>
    </xf>
    <xf numFmtId="0" fontId="18" fillId="0" borderId="12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49" fontId="18" fillId="0" borderId="2" xfId="0" applyNumberFormat="1" applyFont="1" applyFill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1" fillId="0" borderId="1" xfId="61" applyNumberFormat="1" applyFont="1" applyBorder="1" applyAlignment="1">
      <alignment horizontal="left" vertical="center" wrapText="1"/>
    </xf>
    <xf numFmtId="0" fontId="18" fillId="0" borderId="11" xfId="0" applyFont="1" applyFill="1" applyBorder="1" applyAlignment="1">
      <alignment vertical="center" wrapText="1"/>
    </xf>
    <xf numFmtId="165" fontId="17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/>
    <xf numFmtId="0" fontId="18" fillId="0" borderId="8" xfId="0" applyFont="1" applyFill="1" applyBorder="1" applyAlignment="1">
      <alignment vertical="center" wrapText="1"/>
    </xf>
    <xf numFmtId="0" fontId="18" fillId="0" borderId="9" xfId="0" applyFont="1" applyFill="1" applyBorder="1" applyAlignment="1">
      <alignment vertical="center" wrapText="1"/>
    </xf>
    <xf numFmtId="0" fontId="18" fillId="0" borderId="10" xfId="0" applyFont="1" applyFill="1" applyBorder="1" applyAlignment="1">
      <alignment vertical="center" wrapText="1"/>
    </xf>
    <xf numFmtId="0" fontId="18" fillId="0" borderId="13" xfId="0" applyFont="1" applyFill="1" applyBorder="1" applyAlignment="1">
      <alignment vertical="center" wrapText="1"/>
    </xf>
    <xf numFmtId="0" fontId="18" fillId="0" borderId="2" xfId="0" applyFont="1" applyFill="1" applyBorder="1" applyAlignment="1">
      <alignment vertical="center" wrapText="1"/>
    </xf>
    <xf numFmtId="0" fontId="18" fillId="0" borderId="14" xfId="0" applyFont="1" applyFill="1" applyBorder="1" applyAlignment="1">
      <alignment vertical="center" wrapText="1"/>
    </xf>
    <xf numFmtId="0" fontId="13" fillId="0" borderId="9" xfId="0" applyFont="1" applyBorder="1"/>
    <xf numFmtId="0" fontId="18" fillId="0" borderId="3" xfId="0" applyFont="1" applyFill="1" applyBorder="1" applyAlignment="1">
      <alignment vertical="center" wrapText="1"/>
    </xf>
    <xf numFmtId="49" fontId="18" fillId="0" borderId="5" xfId="0" applyNumberFormat="1" applyFont="1" applyFill="1" applyBorder="1" applyAlignment="1">
      <alignment vertical="center" wrapText="1"/>
    </xf>
    <xf numFmtId="0" fontId="18" fillId="0" borderId="5" xfId="0" applyFont="1" applyFill="1" applyBorder="1" applyAlignment="1">
      <alignment vertical="center" wrapText="1"/>
    </xf>
    <xf numFmtId="0" fontId="18" fillId="0" borderId="4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14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65" fontId="13" fillId="0" borderId="9" xfId="0" applyNumberFormat="1" applyFont="1" applyBorder="1"/>
    <xf numFmtId="0" fontId="16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5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2" borderId="3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/>
    </xf>
    <xf numFmtId="0" fontId="13" fillId="3" borderId="3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</cellXfs>
  <cellStyles count="83">
    <cellStyle name="Гиперссылка" xfId="1" builtinId="8"/>
    <cellStyle name="Гиперссылка 2" xfId="30"/>
    <cellStyle name="Гиперссылка 2 2" xfId="51"/>
    <cellStyle name="Обычный" xfId="0" builtinId="0"/>
    <cellStyle name="Обычный 10" xfId="11"/>
    <cellStyle name="Обычный 10 2" xfId="52"/>
    <cellStyle name="Обычный 11" xfId="12"/>
    <cellStyle name="Обычный 11 2" xfId="53"/>
    <cellStyle name="Обычный 12" xfId="7"/>
    <cellStyle name="Обычный 12 2" xfId="54"/>
    <cellStyle name="Обычный 13" xfId="27"/>
    <cellStyle name="Обычный 13 2" xfId="55"/>
    <cellStyle name="Обычный 14" xfId="26"/>
    <cellStyle name="Обычный 14 2" xfId="56"/>
    <cellStyle name="Обычный 15" xfId="6"/>
    <cellStyle name="Обычный 15 2" xfId="57"/>
    <cellStyle name="Обычный 16" xfId="31"/>
    <cellStyle name="Обычный 16 2" xfId="45"/>
    <cellStyle name="Обычный 16 3" xfId="58"/>
    <cellStyle name="Обычный 17" xfId="32"/>
    <cellStyle name="Обычный 17 2" xfId="46"/>
    <cellStyle name="Обычный 17 3" xfId="59"/>
    <cellStyle name="Обычный 18" xfId="36"/>
    <cellStyle name="Обычный 18 2" xfId="48"/>
    <cellStyle name="Обычный 18 3" xfId="60"/>
    <cellStyle name="Обычный 19" xfId="50"/>
    <cellStyle name="Обычный 2" xfId="2"/>
    <cellStyle name="Обычный 2 2" xfId="13"/>
    <cellStyle name="Обычный 2 2 2" xfId="39"/>
    <cellStyle name="Обычный 2 2 3" xfId="62"/>
    <cellStyle name="Обычный 2 3" xfId="14"/>
    <cellStyle name="Обычный 2 3 2" xfId="40"/>
    <cellStyle name="Обычный 2 3 3" xfId="63"/>
    <cellStyle name="Обычный 2 4" xfId="10"/>
    <cellStyle name="Обычный 2 4 2" xfId="64"/>
    <cellStyle name="Обычный 2 5" xfId="33"/>
    <cellStyle name="Обычный 2 5 2" xfId="65"/>
    <cellStyle name="Обычный 2 6" xfId="34"/>
    <cellStyle name="Обычный 2 6 2" xfId="47"/>
    <cellStyle name="Обычный 2 6 3" xfId="66"/>
    <cellStyle name="Обычный 2 7" xfId="37"/>
    <cellStyle name="Обычный 2 7 2" xfId="49"/>
    <cellStyle name="Обычный 2 7 3" xfId="67"/>
    <cellStyle name="Обычный 2 8" xfId="61"/>
    <cellStyle name="Обычный 2 9" xfId="5"/>
    <cellStyle name="Обычный 20" xfId="4"/>
    <cellStyle name="Обычный 21_Белгородская область хотелки районов" xfId="15"/>
    <cellStyle name="Обычный 3" xfId="9"/>
    <cellStyle name="Обычный 3 2" xfId="35"/>
    <cellStyle name="Обычный 3 2 2" xfId="69"/>
    <cellStyle name="Обычный 3 3" xfId="68"/>
    <cellStyle name="Обычный 4" xfId="16"/>
    <cellStyle name="Обычный 4 2" xfId="17"/>
    <cellStyle name="Обычный 4 2 2" xfId="18"/>
    <cellStyle name="Обычный 4 2 2 2" xfId="8"/>
    <cellStyle name="Обычный 4 2 2 2 2" xfId="38"/>
    <cellStyle name="Обычный 4 2 2 2 3" xfId="73"/>
    <cellStyle name="Обычный 4 2 2 3" xfId="43"/>
    <cellStyle name="Обычный 4 2 2 4" xfId="72"/>
    <cellStyle name="Обычный 4 2 3" xfId="42"/>
    <cellStyle name="Обычный 4 2 4" xfId="71"/>
    <cellStyle name="Обычный 4 3" xfId="41"/>
    <cellStyle name="Обычный 4 4" xfId="70"/>
    <cellStyle name="Обычный 5" xfId="19"/>
    <cellStyle name="Обычный 5 2" xfId="74"/>
    <cellStyle name="Обычный 6" xfId="23"/>
    <cellStyle name="Обычный 6 2" xfId="75"/>
    <cellStyle name="Обычный 7" xfId="24"/>
    <cellStyle name="Обычный 7 2" xfId="76"/>
    <cellStyle name="Обычный 8" xfId="25"/>
    <cellStyle name="Обычный 8 2" xfId="77"/>
    <cellStyle name="Обычный 9" xfId="20"/>
    <cellStyle name="Обычный 9 2" xfId="21"/>
    <cellStyle name="Обычный 9 2 2" xfId="79"/>
    <cellStyle name="Обычный 9 3" xfId="78"/>
    <cellStyle name="Стиль 1" xfId="3"/>
    <cellStyle name="Финансовый 2" xfId="22"/>
    <cellStyle name="Финансовый 2 2" xfId="29"/>
    <cellStyle name="Финансовый 2 2 2" xfId="81"/>
    <cellStyle name="Финансовый 2 3" xfId="44"/>
    <cellStyle name="Финансовый 2 4" xfId="80"/>
    <cellStyle name="Финансовый 3" xfId="28"/>
    <cellStyle name="Финансовый 3 2" xfId="8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C19"/>
  <sheetViews>
    <sheetView tabSelected="1" view="pageBreakPreview" zoomScale="80" zoomScaleNormal="100" zoomScaleSheetLayoutView="80" workbookViewId="0">
      <selection activeCell="B11" sqref="B11"/>
    </sheetView>
  </sheetViews>
  <sheetFormatPr defaultColWidth="9.140625" defaultRowHeight="20.25"/>
  <cols>
    <col min="1" max="1" width="54.85546875" style="2" customWidth="1"/>
    <col min="2" max="2" width="61.85546875" style="2" customWidth="1"/>
    <col min="3" max="3" width="77" style="2" customWidth="1"/>
    <col min="4" max="16384" width="9.140625" style="2"/>
  </cols>
  <sheetData>
    <row r="1" spans="1:3" ht="141.75" customHeight="1">
      <c r="A1" s="110" t="s">
        <v>108</v>
      </c>
      <c r="B1" s="110"/>
      <c r="C1" s="1"/>
    </row>
    <row r="2" spans="1:3" ht="43.5" customHeight="1">
      <c r="A2" s="111" t="s">
        <v>2</v>
      </c>
      <c r="B2" s="111"/>
      <c r="C2" s="1"/>
    </row>
    <row r="3" spans="1:3" ht="42" customHeight="1">
      <c r="A3" s="8"/>
      <c r="B3" s="8"/>
      <c r="C3" s="1"/>
    </row>
    <row r="4" spans="1:3" ht="163.5" customHeight="1">
      <c r="A4" s="3" t="s">
        <v>65</v>
      </c>
      <c r="B4" s="4" t="s">
        <v>113</v>
      </c>
      <c r="C4" s="5"/>
    </row>
    <row r="5" spans="1:3" ht="64.5" customHeight="1">
      <c r="A5" s="3" t="s">
        <v>66</v>
      </c>
      <c r="B5" s="4" t="s">
        <v>85</v>
      </c>
      <c r="C5" s="6"/>
    </row>
    <row r="6" spans="1:3">
      <c r="C6" s="6"/>
    </row>
    <row r="10" spans="1:3">
      <c r="A10" s="7"/>
    </row>
    <row r="19" spans="3:3">
      <c r="C19" s="2" t="s">
        <v>32</v>
      </c>
    </row>
  </sheetData>
  <mergeCells count="2">
    <mergeCell ref="A1:B1"/>
    <mergeCell ref="A2:B2"/>
  </mergeCells>
  <printOptions horizontalCentered="1"/>
  <pageMargins left="0.78740157480314965" right="0.59055118110236227" top="1.1023622047244095" bottom="0.59055118110236227" header="0.70866141732283472" footer="0.31496062992125984"/>
  <pageSetup paperSize="9" scale="75" firstPageNumber="20" orientation="portrait" useFirstPageNumber="1" r:id="rId1"/>
  <headerFooter>
    <oddHeader>&amp;C&amp;"Times New Roman,обычный"&amp;14&amp;P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T17"/>
  <sheetViews>
    <sheetView view="pageBreakPreview" zoomScale="80" zoomScaleNormal="100" zoomScaleSheetLayoutView="80" workbookViewId="0">
      <selection activeCell="C10" sqref="C10"/>
    </sheetView>
  </sheetViews>
  <sheetFormatPr defaultColWidth="9.140625" defaultRowHeight="20.25"/>
  <cols>
    <col min="1" max="1" width="6.42578125" style="2" customWidth="1"/>
    <col min="2" max="2" width="34.85546875" style="2" customWidth="1"/>
    <col min="3" max="3" width="16.140625" style="2" customWidth="1"/>
    <col min="4" max="4" width="15.28515625" style="2" customWidth="1"/>
    <col min="5" max="5" width="14.28515625" style="2" customWidth="1"/>
    <col min="6" max="6" width="11.140625" style="2" customWidth="1"/>
    <col min="7" max="7" width="8.140625" style="2" customWidth="1"/>
    <col min="8" max="12" width="9.140625" style="2" customWidth="1"/>
    <col min="13" max="13" width="9.140625" style="2"/>
    <col min="14" max="14" width="28.140625" style="2" customWidth="1"/>
    <col min="15" max="15" width="24" style="2" hidden="1" customWidth="1"/>
    <col min="16" max="16" width="20.140625" style="2" hidden="1" customWidth="1"/>
    <col min="17" max="16384" width="9.140625" style="2"/>
  </cols>
  <sheetData>
    <row r="1" spans="1:20" ht="28.5" customHeight="1">
      <c r="A1" s="29"/>
      <c r="B1" s="111" t="s">
        <v>60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</row>
    <row r="2" spans="1:20" ht="28.5" customHeight="1">
      <c r="A2" s="2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20" ht="40.5" customHeight="1">
      <c r="A3" s="112" t="s">
        <v>0</v>
      </c>
      <c r="B3" s="113" t="s">
        <v>61</v>
      </c>
      <c r="C3" s="113" t="s">
        <v>62</v>
      </c>
      <c r="D3" s="113" t="s">
        <v>47</v>
      </c>
      <c r="E3" s="113" t="s">
        <v>4</v>
      </c>
      <c r="F3" s="117" t="s">
        <v>5</v>
      </c>
      <c r="G3" s="117"/>
      <c r="H3" s="113" t="s">
        <v>15</v>
      </c>
      <c r="I3" s="113"/>
      <c r="J3" s="113"/>
      <c r="K3" s="113"/>
      <c r="L3" s="113"/>
      <c r="M3" s="113"/>
      <c r="N3" s="113" t="s">
        <v>64</v>
      </c>
      <c r="O3" s="119" t="s">
        <v>49</v>
      </c>
      <c r="P3" s="118" t="s">
        <v>48</v>
      </c>
    </row>
    <row r="4" spans="1:20" ht="41.45" customHeight="1">
      <c r="A4" s="112"/>
      <c r="B4" s="113"/>
      <c r="C4" s="113"/>
      <c r="D4" s="113"/>
      <c r="E4" s="113"/>
      <c r="F4" s="30" t="s">
        <v>6</v>
      </c>
      <c r="G4" s="30">
        <v>2023</v>
      </c>
      <c r="H4" s="30">
        <v>2025</v>
      </c>
      <c r="I4" s="30">
        <v>2026</v>
      </c>
      <c r="J4" s="30">
        <v>2027</v>
      </c>
      <c r="K4" s="30">
        <v>2028</v>
      </c>
      <c r="L4" s="30">
        <v>2029</v>
      </c>
      <c r="M4" s="30">
        <v>2030</v>
      </c>
      <c r="N4" s="113"/>
      <c r="O4" s="120"/>
      <c r="P4" s="118"/>
      <c r="T4" s="2" t="s">
        <v>42</v>
      </c>
    </row>
    <row r="5" spans="1:20" ht="33.75" customHeight="1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16</v>
      </c>
      <c r="P5" s="10">
        <v>17</v>
      </c>
    </row>
    <row r="6" spans="1:20" ht="31.5" customHeight="1">
      <c r="A6" s="10" t="s">
        <v>1</v>
      </c>
      <c r="B6" s="114" t="s">
        <v>88</v>
      </c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6"/>
      <c r="O6" s="11"/>
      <c r="P6" s="12"/>
    </row>
    <row r="7" spans="1:20" ht="198.75" customHeight="1">
      <c r="A7" s="13" t="s">
        <v>8</v>
      </c>
      <c r="B7" s="12" t="s">
        <v>90</v>
      </c>
      <c r="C7" s="11" t="s">
        <v>87</v>
      </c>
      <c r="D7" s="13" t="s">
        <v>37</v>
      </c>
      <c r="E7" s="13" t="s">
        <v>68</v>
      </c>
      <c r="F7" s="14">
        <v>100</v>
      </c>
      <c r="G7" s="15">
        <v>2023</v>
      </c>
      <c r="H7" s="16">
        <v>100</v>
      </c>
      <c r="I7" s="16">
        <v>100</v>
      </c>
      <c r="J7" s="16">
        <v>100</v>
      </c>
      <c r="K7" s="16">
        <v>100</v>
      </c>
      <c r="L7" s="16">
        <v>100</v>
      </c>
      <c r="M7" s="16">
        <v>100</v>
      </c>
      <c r="N7" s="17" t="s">
        <v>84</v>
      </c>
      <c r="O7" s="11" t="s">
        <v>54</v>
      </c>
      <c r="P7" s="18"/>
    </row>
    <row r="8" spans="1:20" ht="114.75" customHeight="1">
      <c r="A8" s="11" t="s">
        <v>12</v>
      </c>
      <c r="B8" s="19" t="s">
        <v>89</v>
      </c>
      <c r="C8" s="11" t="s">
        <v>86</v>
      </c>
      <c r="D8" s="13" t="s">
        <v>37</v>
      </c>
      <c r="E8" s="13" t="s">
        <v>67</v>
      </c>
      <c r="F8" s="20">
        <v>203.6</v>
      </c>
      <c r="G8" s="15">
        <v>2023</v>
      </c>
      <c r="H8" s="20">
        <v>311.5</v>
      </c>
      <c r="I8" s="20">
        <v>291.5</v>
      </c>
      <c r="J8" s="20">
        <v>291.5</v>
      </c>
      <c r="K8" s="20">
        <v>203.6</v>
      </c>
      <c r="L8" s="20">
        <v>203.6</v>
      </c>
      <c r="M8" s="20">
        <v>203.6</v>
      </c>
      <c r="N8" s="17" t="s">
        <v>84</v>
      </c>
      <c r="O8" s="11"/>
      <c r="P8" s="3"/>
    </row>
    <row r="9" spans="1:20" ht="180.75" customHeight="1">
      <c r="A9" s="11" t="s">
        <v>33</v>
      </c>
      <c r="B9" s="12" t="s">
        <v>112</v>
      </c>
      <c r="C9" s="11" t="s">
        <v>86</v>
      </c>
      <c r="D9" s="13" t="s">
        <v>37</v>
      </c>
      <c r="E9" s="11" t="s">
        <v>69</v>
      </c>
      <c r="F9" s="11">
        <v>24</v>
      </c>
      <c r="G9" s="15">
        <v>2023</v>
      </c>
      <c r="H9" s="21">
        <v>22</v>
      </c>
      <c r="I9" s="21">
        <v>22</v>
      </c>
      <c r="J9" s="21">
        <v>20</v>
      </c>
      <c r="K9" s="21">
        <v>20</v>
      </c>
      <c r="L9" s="21">
        <v>20</v>
      </c>
      <c r="M9" s="21">
        <v>18</v>
      </c>
      <c r="N9" s="17" t="s">
        <v>84</v>
      </c>
      <c r="O9" s="22"/>
      <c r="P9" s="3"/>
    </row>
    <row r="10" spans="1:20" ht="33.950000000000003" customHeight="1">
      <c r="A10" s="6"/>
      <c r="B10" s="6"/>
      <c r="C10" s="6"/>
      <c r="D10" s="6"/>
      <c r="E10" s="23"/>
      <c r="F10" s="23"/>
      <c r="G10" s="24"/>
      <c r="H10" s="23"/>
      <c r="I10" s="23"/>
      <c r="J10" s="23"/>
      <c r="K10" s="23"/>
      <c r="L10" s="23"/>
      <c r="M10" s="23"/>
      <c r="N10" s="6"/>
      <c r="O10" s="6"/>
      <c r="P10" s="6"/>
    </row>
    <row r="11" spans="1:20" ht="15.75" customHeight="1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</row>
    <row r="12" spans="1:20" ht="15.75" customHeight="1"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7" spans="10:10" ht="15.75" customHeight="1">
      <c r="J17" s="2" t="s">
        <v>55</v>
      </c>
    </row>
  </sheetData>
  <mergeCells count="12">
    <mergeCell ref="A3:A4"/>
    <mergeCell ref="B3:B4"/>
    <mergeCell ref="C3:C4"/>
    <mergeCell ref="B6:N6"/>
    <mergeCell ref="B1:P1"/>
    <mergeCell ref="D3:D4"/>
    <mergeCell ref="E3:E4"/>
    <mergeCell ref="F3:G3"/>
    <mergeCell ref="H3:M3"/>
    <mergeCell ref="N3:N4"/>
    <mergeCell ref="P3:P4"/>
    <mergeCell ref="O3:O4"/>
  </mergeCells>
  <hyperlinks>
    <hyperlink ref="F3" location="_ftn1" display="_ftn1"/>
  </hyperlinks>
  <printOptions horizontalCentered="1"/>
  <pageMargins left="0.59055118110236227" right="0.59055118110236227" top="1.1023622047244095" bottom="0.59055118110236227" header="0.59055118110236227" footer="0.31496062992125984"/>
  <pageSetup paperSize="9" scale="69" firstPageNumber="21" orientation="landscape" useFirstPageNumber="1" r:id="rId1"/>
  <headerFooter>
    <oddHeader>&amp;C&amp;"Times New Roman,обычный"&amp;14&amp;P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X18"/>
  <sheetViews>
    <sheetView view="pageBreakPreview" zoomScale="80" zoomScaleNormal="100" zoomScaleSheetLayoutView="80" workbookViewId="0">
      <selection activeCell="B10" sqref="B10"/>
    </sheetView>
  </sheetViews>
  <sheetFormatPr defaultColWidth="9.140625" defaultRowHeight="20.25"/>
  <cols>
    <col min="1" max="1" width="7.140625" style="2" customWidth="1"/>
    <col min="2" max="2" width="38.5703125" style="2" customWidth="1"/>
    <col min="3" max="3" width="15.42578125" style="2" customWidth="1"/>
    <col min="4" max="4" width="15.5703125" style="2" customWidth="1"/>
    <col min="5" max="5" width="12.85546875" style="2" bestFit="1" customWidth="1"/>
    <col min="6" max="6" width="9.28515625" style="2" customWidth="1"/>
    <col min="7" max="7" width="10" style="29" bestFit="1" customWidth="1"/>
    <col min="8" max="8" width="12" style="29" bestFit="1" customWidth="1"/>
    <col min="9" max="9" width="7.42578125" style="29" bestFit="1" customWidth="1"/>
    <col min="10" max="10" width="10" style="29" bestFit="1" customWidth="1"/>
    <col min="11" max="11" width="6.28515625" style="29" bestFit="1" customWidth="1"/>
    <col min="12" max="13" width="8.140625" style="29" bestFit="1" customWidth="1"/>
    <col min="14" max="14" width="9.5703125" style="29" bestFit="1" customWidth="1"/>
    <col min="15" max="15" width="13" style="29" bestFit="1" customWidth="1"/>
    <col min="16" max="16" width="11.7109375" style="29" customWidth="1"/>
    <col min="17" max="17" width="10.5703125" style="29" bestFit="1" customWidth="1"/>
    <col min="18" max="18" width="12.85546875" style="2" customWidth="1"/>
    <col min="19" max="19" width="24" style="2" hidden="1" customWidth="1"/>
    <col min="20" max="20" width="20.140625" style="2" hidden="1" customWidth="1"/>
    <col min="21" max="16384" width="9.140625" style="2"/>
  </cols>
  <sheetData>
    <row r="1" spans="1:24" ht="27.75" customHeight="1">
      <c r="A1" s="9"/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</row>
    <row r="2" spans="1:24" ht="28.5" customHeight="1">
      <c r="A2" s="29"/>
      <c r="B2" s="111" t="s">
        <v>91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</row>
    <row r="3" spans="1:24" ht="28.5" customHeight="1">
      <c r="A3" s="29"/>
      <c r="B3" s="8"/>
      <c r="C3" s="8"/>
      <c r="D3" s="8"/>
      <c r="E3" s="8"/>
      <c r="F3" s="8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8"/>
      <c r="S3" s="8"/>
      <c r="T3" s="8"/>
    </row>
    <row r="4" spans="1:24" ht="40.5" customHeight="1">
      <c r="A4" s="124" t="s">
        <v>0</v>
      </c>
      <c r="B4" s="118" t="s">
        <v>61</v>
      </c>
      <c r="C4" s="118" t="s">
        <v>47</v>
      </c>
      <c r="D4" s="118" t="s">
        <v>4</v>
      </c>
      <c r="E4" s="123" t="s">
        <v>5</v>
      </c>
      <c r="F4" s="123"/>
      <c r="G4" s="121" t="s">
        <v>50</v>
      </c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18" t="s">
        <v>92</v>
      </c>
      <c r="S4" s="119" t="s">
        <v>49</v>
      </c>
      <c r="T4" s="118" t="s">
        <v>48</v>
      </c>
    </row>
    <row r="5" spans="1:24" ht="41.45" customHeight="1">
      <c r="A5" s="124"/>
      <c r="B5" s="118"/>
      <c r="C5" s="118"/>
      <c r="D5" s="118"/>
      <c r="E5" s="10" t="s">
        <v>6</v>
      </c>
      <c r="F5" s="10">
        <v>2023</v>
      </c>
      <c r="G5" s="32" t="s">
        <v>24</v>
      </c>
      <c r="H5" s="32" t="s">
        <v>25</v>
      </c>
      <c r="I5" s="32" t="s">
        <v>19</v>
      </c>
      <c r="J5" s="32" t="s">
        <v>26</v>
      </c>
      <c r="K5" s="32" t="s">
        <v>9</v>
      </c>
      <c r="L5" s="32" t="s">
        <v>10</v>
      </c>
      <c r="M5" s="32" t="s">
        <v>11</v>
      </c>
      <c r="N5" s="32" t="s">
        <v>27</v>
      </c>
      <c r="O5" s="32" t="s">
        <v>28</v>
      </c>
      <c r="P5" s="32" t="s">
        <v>29</v>
      </c>
      <c r="Q5" s="32" t="s">
        <v>30</v>
      </c>
      <c r="R5" s="118"/>
      <c r="S5" s="120"/>
      <c r="T5" s="118"/>
      <c r="X5" s="2" t="s">
        <v>42</v>
      </c>
    </row>
    <row r="6" spans="1:24" ht="22.5" customHeight="1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  <c r="K6" s="10">
        <v>11</v>
      </c>
      <c r="L6" s="10">
        <v>12</v>
      </c>
      <c r="M6" s="10">
        <v>13</v>
      </c>
      <c r="N6" s="10">
        <v>14</v>
      </c>
      <c r="O6" s="10">
        <v>15</v>
      </c>
      <c r="P6" s="10">
        <v>16</v>
      </c>
      <c r="Q6" s="10">
        <v>17</v>
      </c>
      <c r="R6" s="10">
        <v>18</v>
      </c>
      <c r="S6" s="10">
        <v>16</v>
      </c>
      <c r="T6" s="10">
        <v>17</v>
      </c>
    </row>
    <row r="7" spans="1:24" ht="31.5" customHeight="1">
      <c r="A7" s="10" t="s">
        <v>1</v>
      </c>
      <c r="B7" s="114" t="str">
        <f>'2. Показатели КПМ'!B6:N6</f>
        <v>Задача 1. Проведение капитального и текущего ремонта  жилищного фонда, в том числе общего имущества в многоквартирных домах</v>
      </c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6"/>
      <c r="S7" s="11"/>
      <c r="T7" s="12"/>
    </row>
    <row r="8" spans="1:24" ht="173.25" customHeight="1">
      <c r="A8" s="13" t="s">
        <v>8</v>
      </c>
      <c r="B8" s="12" t="str">
        <f>'2. Показатели КПМ'!B7</f>
        <v>Уровень уплаченных взносов на капитальный ремонт муниципальным образованием Старооскольским городским округом, как собственником жилых и нежилых помещений в многоквартирных домах</v>
      </c>
      <c r="C8" s="13" t="s">
        <v>37</v>
      </c>
      <c r="D8" s="13" t="s">
        <v>68</v>
      </c>
      <c r="E8" s="14">
        <v>100</v>
      </c>
      <c r="F8" s="15">
        <v>2023</v>
      </c>
      <c r="G8" s="33" t="s">
        <v>35</v>
      </c>
      <c r="H8" s="33" t="s">
        <v>35</v>
      </c>
      <c r="I8" s="33" t="s">
        <v>35</v>
      </c>
      <c r="J8" s="33" t="s">
        <v>35</v>
      </c>
      <c r="K8" s="33" t="s">
        <v>35</v>
      </c>
      <c r="L8" s="33" t="s">
        <v>35</v>
      </c>
      <c r="M8" s="33" t="s">
        <v>35</v>
      </c>
      <c r="N8" s="33" t="s">
        <v>35</v>
      </c>
      <c r="O8" s="33" t="s">
        <v>35</v>
      </c>
      <c r="P8" s="33" t="s">
        <v>35</v>
      </c>
      <c r="Q8" s="33" t="s">
        <v>35</v>
      </c>
      <c r="R8" s="37">
        <f>'2. Показатели КПМ'!H7</f>
        <v>100</v>
      </c>
      <c r="S8" s="11" t="s">
        <v>54</v>
      </c>
      <c r="T8" s="18"/>
    </row>
    <row r="9" spans="1:24" ht="107.25" customHeight="1">
      <c r="A9" s="11" t="s">
        <v>12</v>
      </c>
      <c r="B9" s="12" t="str">
        <f>'2. Показатели КПМ'!B8</f>
        <v>Площадь отремонтированного жилищного фонда, в том числе общего имущества в многоквартирных домах</v>
      </c>
      <c r="C9" s="13" t="s">
        <v>37</v>
      </c>
      <c r="D9" s="13" t="s">
        <v>67</v>
      </c>
      <c r="E9" s="20">
        <f>'2. Показатели КПМ'!F8</f>
        <v>203.6</v>
      </c>
      <c r="F9" s="15">
        <v>2023</v>
      </c>
      <c r="G9" s="33" t="s">
        <v>35</v>
      </c>
      <c r="H9" s="33" t="s">
        <v>35</v>
      </c>
      <c r="I9" s="33" t="s">
        <v>35</v>
      </c>
      <c r="J9" s="33" t="s">
        <v>35</v>
      </c>
      <c r="K9" s="33" t="s">
        <v>35</v>
      </c>
      <c r="L9" s="33" t="s">
        <v>35</v>
      </c>
      <c r="M9" s="33" t="s">
        <v>35</v>
      </c>
      <c r="N9" s="33" t="s">
        <v>35</v>
      </c>
      <c r="O9" s="33" t="s">
        <v>35</v>
      </c>
      <c r="P9" s="33" t="s">
        <v>35</v>
      </c>
      <c r="Q9" s="33" t="s">
        <v>35</v>
      </c>
      <c r="R9" s="38">
        <f>'2. Показатели КПМ'!H8</f>
        <v>311.5</v>
      </c>
      <c r="S9" s="11"/>
      <c r="T9" s="3"/>
    </row>
    <row r="10" spans="1:24" ht="140.25" customHeight="1">
      <c r="A10" s="11" t="s">
        <v>33</v>
      </c>
      <c r="B10" s="12" t="str">
        <f>'2. Показатели КПМ'!B9</f>
        <v xml:space="preserve">Количество индивидуальных приборов учета потребления коммунальных ресурсов установленных в жилых помещениях муниципального жилищного фонда </v>
      </c>
      <c r="C10" s="13" t="s">
        <v>37</v>
      </c>
      <c r="D10" s="11" t="s">
        <v>69</v>
      </c>
      <c r="E10" s="11">
        <v>24</v>
      </c>
      <c r="F10" s="15">
        <v>2023</v>
      </c>
      <c r="G10" s="33" t="s">
        <v>35</v>
      </c>
      <c r="H10" s="33" t="s">
        <v>35</v>
      </c>
      <c r="I10" s="33" t="s">
        <v>35</v>
      </c>
      <c r="J10" s="33" t="s">
        <v>35</v>
      </c>
      <c r="K10" s="33" t="s">
        <v>35</v>
      </c>
      <c r="L10" s="33" t="s">
        <v>35</v>
      </c>
      <c r="M10" s="33" t="s">
        <v>35</v>
      </c>
      <c r="N10" s="33" t="s">
        <v>35</v>
      </c>
      <c r="O10" s="33" t="s">
        <v>35</v>
      </c>
      <c r="P10" s="33" t="s">
        <v>35</v>
      </c>
      <c r="Q10" s="33" t="s">
        <v>35</v>
      </c>
      <c r="R10" s="37">
        <f>'2. Показатели КПМ'!H9</f>
        <v>22</v>
      </c>
      <c r="S10" s="22"/>
      <c r="T10" s="3"/>
    </row>
    <row r="11" spans="1:24" ht="33.950000000000003" customHeight="1">
      <c r="A11" s="6"/>
      <c r="B11" s="6"/>
      <c r="C11" s="6"/>
      <c r="D11" s="23"/>
      <c r="E11" s="23"/>
      <c r="F11" s="24"/>
      <c r="G11" s="34" t="s">
        <v>35</v>
      </c>
      <c r="H11" s="34" t="s">
        <v>35</v>
      </c>
      <c r="I11" s="34" t="s">
        <v>35</v>
      </c>
      <c r="J11" s="34" t="s">
        <v>35</v>
      </c>
      <c r="K11" s="34" t="s">
        <v>35</v>
      </c>
      <c r="L11" s="34" t="s">
        <v>35</v>
      </c>
      <c r="M11" s="34" t="s">
        <v>35</v>
      </c>
      <c r="N11" s="34" t="s">
        <v>35</v>
      </c>
      <c r="O11" s="34" t="s">
        <v>35</v>
      </c>
      <c r="P11" s="35">
        <v>1</v>
      </c>
      <c r="Q11" s="35"/>
      <c r="R11" s="6"/>
      <c r="S11" s="6"/>
      <c r="T11" s="6"/>
    </row>
    <row r="12" spans="1:24" ht="15.75" customHeight="1">
      <c r="A12" s="25"/>
      <c r="B12" s="25"/>
      <c r="C12" s="25"/>
      <c r="D12" s="25"/>
      <c r="E12" s="25"/>
      <c r="F12" s="25"/>
      <c r="G12" s="34" t="s">
        <v>36</v>
      </c>
      <c r="H12" s="34" t="s">
        <v>36</v>
      </c>
      <c r="I12" s="34" t="s">
        <v>36</v>
      </c>
      <c r="J12" s="34" t="s">
        <v>36</v>
      </c>
      <c r="K12" s="34" t="s">
        <v>36</v>
      </c>
      <c r="L12" s="34" t="s">
        <v>36</v>
      </c>
      <c r="M12" s="34" t="s">
        <v>36</v>
      </c>
      <c r="N12" s="34" t="s">
        <v>36</v>
      </c>
      <c r="O12" s="34" t="s">
        <v>36</v>
      </c>
      <c r="P12" s="34" t="s">
        <v>36</v>
      </c>
      <c r="Q12" s="34"/>
      <c r="R12" s="25"/>
      <c r="S12" s="25"/>
      <c r="T12" s="25"/>
    </row>
    <row r="13" spans="1:24" ht="15.75" customHeight="1">
      <c r="B13" s="25"/>
      <c r="C13" s="25"/>
      <c r="D13" s="25"/>
      <c r="E13" s="25"/>
      <c r="F13" s="25"/>
      <c r="G13" s="34" t="s">
        <v>36</v>
      </c>
      <c r="H13" s="34" t="s">
        <v>36</v>
      </c>
      <c r="I13" s="34" t="s">
        <v>36</v>
      </c>
      <c r="J13" s="34" t="s">
        <v>36</v>
      </c>
      <c r="K13" s="34" t="s">
        <v>36</v>
      </c>
      <c r="L13" s="34" t="s">
        <v>36</v>
      </c>
      <c r="M13" s="34" t="s">
        <v>36</v>
      </c>
      <c r="N13" s="34" t="s">
        <v>36</v>
      </c>
      <c r="O13" s="36">
        <v>11.1</v>
      </c>
      <c r="P13" s="34" t="s">
        <v>36</v>
      </c>
      <c r="Q13" s="34"/>
      <c r="R13" s="25"/>
      <c r="S13" s="25"/>
      <c r="T13" s="25"/>
    </row>
    <row r="14" spans="1:24">
      <c r="G14" s="34" t="s">
        <v>36</v>
      </c>
      <c r="H14" s="34" t="s">
        <v>36</v>
      </c>
      <c r="I14" s="34" t="s">
        <v>36</v>
      </c>
      <c r="J14" s="34" t="s">
        <v>36</v>
      </c>
      <c r="K14" s="34" t="s">
        <v>36</v>
      </c>
      <c r="L14" s="34" t="s">
        <v>36</v>
      </c>
      <c r="M14" s="34" t="s">
        <v>36</v>
      </c>
      <c r="N14" s="34" t="s">
        <v>36</v>
      </c>
      <c r="O14" s="34" t="s">
        <v>36</v>
      </c>
      <c r="P14" s="34" t="s">
        <v>36</v>
      </c>
      <c r="Q14" s="34"/>
    </row>
    <row r="15" spans="1:24">
      <c r="G15" s="34" t="s">
        <v>35</v>
      </c>
      <c r="H15" s="34" t="s">
        <v>35</v>
      </c>
      <c r="I15" s="34" t="s">
        <v>35</v>
      </c>
      <c r="J15" s="34" t="s">
        <v>35</v>
      </c>
      <c r="K15" s="34" t="s">
        <v>35</v>
      </c>
      <c r="L15" s="34" t="s">
        <v>35</v>
      </c>
      <c r="M15" s="35">
        <v>2</v>
      </c>
      <c r="N15" s="35">
        <v>4</v>
      </c>
      <c r="O15" s="35">
        <v>6</v>
      </c>
      <c r="P15" s="35">
        <v>8</v>
      </c>
      <c r="Q15" s="35"/>
    </row>
    <row r="18" ht="15.75" customHeight="1"/>
  </sheetData>
  <mergeCells count="12">
    <mergeCell ref="A4:A5"/>
    <mergeCell ref="B4:B5"/>
    <mergeCell ref="C4:C5"/>
    <mergeCell ref="D4:D5"/>
    <mergeCell ref="S4:S5"/>
    <mergeCell ref="T4:T5"/>
    <mergeCell ref="B7:R7"/>
    <mergeCell ref="G4:Q4"/>
    <mergeCell ref="B1:T1"/>
    <mergeCell ref="B2:T2"/>
    <mergeCell ref="E4:F4"/>
    <mergeCell ref="R4:R5"/>
  </mergeCells>
  <hyperlinks>
    <hyperlink ref="E4" location="_ftn1" display="_ftn1"/>
  </hyperlinks>
  <printOptions horizontalCentered="1"/>
  <pageMargins left="0.59055118110236227" right="0.59055118110236227" top="1.1811023622047245" bottom="0.59055118110236227" header="0.47244094488188981" footer="0.31496062992125984"/>
  <pageSetup paperSize="9" scale="58" firstPageNumber="22" orientation="landscape" useFirstPageNumber="1" r:id="rId1"/>
  <headerFooter>
    <oddHeader>&amp;C&amp;"Times New Roman,обычный"&amp;14&amp;P</oddHeader>
  </headerFooter>
  <colBreaks count="1" manualBreakCount="1">
    <brk id="18" max="11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W20"/>
  <sheetViews>
    <sheetView topLeftCell="A7" zoomScaleNormal="100" zoomScaleSheetLayoutView="80" workbookViewId="0">
      <selection activeCell="K18" sqref="K18"/>
    </sheetView>
  </sheetViews>
  <sheetFormatPr defaultColWidth="9.140625" defaultRowHeight="20.25"/>
  <cols>
    <col min="1" max="1" width="10.85546875" style="44" customWidth="1"/>
    <col min="2" max="2" width="39.7109375" style="25" customWidth="1"/>
    <col min="3" max="3" width="22.85546875" style="25" customWidth="1"/>
    <col min="4" max="4" width="15.140625" style="25" customWidth="1"/>
    <col min="5" max="5" width="12.5703125" style="25" customWidth="1"/>
    <col min="6" max="6" width="7.85546875" style="25" customWidth="1"/>
    <col min="7" max="7" width="8.42578125" style="25" customWidth="1"/>
    <col min="8" max="8" width="9.5703125" style="25" customWidth="1"/>
    <col min="9" max="11" width="9.140625" style="25"/>
    <col min="12" max="12" width="10" style="25" customWidth="1"/>
    <col min="13" max="13" width="34" style="25" customWidth="1"/>
    <col min="14" max="16384" width="9.140625" style="25"/>
  </cols>
  <sheetData>
    <row r="1" spans="1:20" ht="26.25" customHeight="1">
      <c r="A1" s="131" t="s">
        <v>83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spans="1:20" ht="17.25" customHeight="1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20" ht="71.25" customHeight="1">
      <c r="A3" s="132" t="s">
        <v>0</v>
      </c>
      <c r="B3" s="132" t="s">
        <v>18</v>
      </c>
      <c r="C3" s="132" t="s">
        <v>17</v>
      </c>
      <c r="D3" s="132" t="s">
        <v>4</v>
      </c>
      <c r="E3" s="132" t="s">
        <v>5</v>
      </c>
      <c r="F3" s="132"/>
      <c r="G3" s="132" t="s">
        <v>51</v>
      </c>
      <c r="H3" s="132"/>
      <c r="I3" s="132"/>
      <c r="J3" s="132"/>
      <c r="K3" s="132"/>
      <c r="L3" s="132"/>
      <c r="M3" s="132" t="s">
        <v>16</v>
      </c>
    </row>
    <row r="4" spans="1:20" ht="39.75" customHeight="1">
      <c r="A4" s="132"/>
      <c r="B4" s="132"/>
      <c r="C4" s="132"/>
      <c r="D4" s="132"/>
      <c r="E4" s="41" t="s">
        <v>6</v>
      </c>
      <c r="F4" s="41" t="s">
        <v>7</v>
      </c>
      <c r="G4" s="41">
        <v>2025</v>
      </c>
      <c r="H4" s="41">
        <v>2026</v>
      </c>
      <c r="I4" s="41">
        <v>2027</v>
      </c>
      <c r="J4" s="41">
        <v>2028</v>
      </c>
      <c r="K4" s="41">
        <v>2029</v>
      </c>
      <c r="L4" s="41">
        <v>2030</v>
      </c>
      <c r="M4" s="132"/>
    </row>
    <row r="5" spans="1:20" ht="22.5" customHeight="1">
      <c r="A5" s="39">
        <v>1</v>
      </c>
      <c r="B5" s="41">
        <v>2</v>
      </c>
      <c r="C5" s="41">
        <v>3</v>
      </c>
      <c r="D5" s="41">
        <v>4</v>
      </c>
      <c r="E5" s="41">
        <v>5</v>
      </c>
      <c r="F5" s="41">
        <v>6</v>
      </c>
      <c r="G5" s="41">
        <v>7</v>
      </c>
      <c r="H5" s="41">
        <v>8</v>
      </c>
      <c r="I5" s="41">
        <v>9</v>
      </c>
      <c r="J5" s="41">
        <v>10</v>
      </c>
      <c r="K5" s="41">
        <v>11</v>
      </c>
      <c r="L5" s="41">
        <v>12</v>
      </c>
      <c r="M5" s="41">
        <v>13</v>
      </c>
    </row>
    <row r="6" spans="1:20" ht="28.5" customHeight="1">
      <c r="A6" s="39" t="s">
        <v>1</v>
      </c>
      <c r="B6" s="128" t="str">
        <f>'3. помес план'!B7:R7</f>
        <v>Задача 1. Проведение капитального и текущего ремонта  жилищного фонда, в том числе общего имущества в многоквартирных домах</v>
      </c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30"/>
    </row>
    <row r="7" spans="1:20" ht="204" customHeight="1">
      <c r="A7" s="39" t="s">
        <v>8</v>
      </c>
      <c r="B7" s="40" t="s">
        <v>94</v>
      </c>
      <c r="C7" s="41" t="s">
        <v>93</v>
      </c>
      <c r="D7" s="13" t="str">
        <f>'3. помес план'!D8</f>
        <v>%</v>
      </c>
      <c r="E7" s="20">
        <v>100</v>
      </c>
      <c r="F7" s="13">
        <v>2023</v>
      </c>
      <c r="G7" s="16">
        <f>'2. Показатели КПМ'!H7</f>
        <v>100</v>
      </c>
      <c r="H7" s="16">
        <f>'2. Показатели КПМ'!I7</f>
        <v>100</v>
      </c>
      <c r="I7" s="16">
        <f>'2. Показатели КПМ'!J7</f>
        <v>100</v>
      </c>
      <c r="J7" s="16">
        <f>'2. Показатели КПМ'!K7</f>
        <v>100</v>
      </c>
      <c r="K7" s="16">
        <f>'2. Показатели КПМ'!L7</f>
        <v>100</v>
      </c>
      <c r="L7" s="16">
        <f>'2. Показатели КПМ'!M7</f>
        <v>100</v>
      </c>
      <c r="M7" s="40" t="str">
        <f>'2. Показатели КПМ'!B7</f>
        <v>Уровень уплаченных взносов на капитальный ремонт муниципальным образованием Старооскольским городским округом, как собственником жилых и нежилых помещений в многоквартирных домах</v>
      </c>
    </row>
    <row r="8" spans="1:20" ht="61.5" customHeight="1">
      <c r="A8" s="11" t="s">
        <v>57</v>
      </c>
      <c r="B8" s="125" t="s">
        <v>114</v>
      </c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7"/>
    </row>
    <row r="9" spans="1:20" ht="139.5" customHeight="1">
      <c r="A9" s="11" t="s">
        <v>12</v>
      </c>
      <c r="B9" s="42" t="s">
        <v>95</v>
      </c>
      <c r="C9" s="41" t="s">
        <v>93</v>
      </c>
      <c r="D9" s="13" t="str">
        <f>'2. Показатели КПМ'!E8</f>
        <v>тыс. кв.м</v>
      </c>
      <c r="E9" s="13">
        <f>'2. Показатели КПМ'!F8</f>
        <v>203.6</v>
      </c>
      <c r="F9" s="13">
        <v>2023</v>
      </c>
      <c r="G9" s="20">
        <f>'2. Показатели КПМ'!H8</f>
        <v>311.5</v>
      </c>
      <c r="H9" s="20">
        <f>'2. Показатели КПМ'!I8</f>
        <v>291.5</v>
      </c>
      <c r="I9" s="20">
        <f>'2. Показатели КПМ'!J8</f>
        <v>291.5</v>
      </c>
      <c r="J9" s="20">
        <f>'2. Показатели КПМ'!K8</f>
        <v>203.6</v>
      </c>
      <c r="K9" s="20">
        <f>'2. Показатели КПМ'!L8</f>
        <v>203.6</v>
      </c>
      <c r="L9" s="20">
        <f>'2. Показатели КПМ'!M8</f>
        <v>203.6</v>
      </c>
      <c r="M9" s="40" t="str">
        <f>'2. Показатели КПМ'!B8</f>
        <v>Площадь отремонтированного жилищного фонда, в том числе общего имущества в многоквартирных домах</v>
      </c>
      <c r="S9" s="25" t="s">
        <v>43</v>
      </c>
      <c r="T9" s="25" t="s">
        <v>31</v>
      </c>
    </row>
    <row r="10" spans="1:20" ht="87.75" customHeight="1">
      <c r="A10" s="11" t="s">
        <v>58</v>
      </c>
      <c r="B10" s="125" t="s">
        <v>96</v>
      </c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7"/>
    </row>
    <row r="11" spans="1:20" ht="205.5" customHeight="1">
      <c r="A11" s="11" t="s">
        <v>33</v>
      </c>
      <c r="B11" s="42" t="s">
        <v>98</v>
      </c>
      <c r="C11" s="41" t="s">
        <v>93</v>
      </c>
      <c r="D11" s="11" t="s">
        <v>63</v>
      </c>
      <c r="E11" s="11">
        <f>'2. Показатели КПМ'!F9</f>
        <v>24</v>
      </c>
      <c r="F11" s="13">
        <v>2023</v>
      </c>
      <c r="G11" s="43">
        <f>'2. Показатели КПМ'!H9</f>
        <v>22</v>
      </c>
      <c r="H11" s="43">
        <f>'2. Показатели КПМ'!I9</f>
        <v>22</v>
      </c>
      <c r="I11" s="43">
        <f>'2. Показатели КПМ'!J9</f>
        <v>20</v>
      </c>
      <c r="J11" s="43">
        <f>'2. Показатели КПМ'!K9</f>
        <v>20</v>
      </c>
      <c r="K11" s="43">
        <f>'2. Показатели КПМ'!L9</f>
        <v>20</v>
      </c>
      <c r="L11" s="43">
        <f>'2. Показатели КПМ'!M9</f>
        <v>18</v>
      </c>
      <c r="M11" s="40" t="str">
        <f>'2. Показатели КПМ'!B9</f>
        <v xml:space="preserve">Количество индивидуальных приборов учета потребления коммунальных ресурсов установленных в жилых помещениях муниципального жилищного фонда </v>
      </c>
      <c r="O11" s="25" t="s">
        <v>42</v>
      </c>
    </row>
    <row r="12" spans="1:20" ht="81.75" customHeight="1">
      <c r="A12" s="11" t="s">
        <v>59</v>
      </c>
      <c r="B12" s="125" t="s">
        <v>97</v>
      </c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7"/>
    </row>
    <row r="13" spans="1:20">
      <c r="N13" s="45"/>
      <c r="O13" s="45"/>
      <c r="P13" s="45"/>
    </row>
    <row r="20" spans="23:23">
      <c r="W20" s="25" t="s">
        <v>43</v>
      </c>
    </row>
  </sheetData>
  <mergeCells count="12">
    <mergeCell ref="B8:M8"/>
    <mergeCell ref="B10:M10"/>
    <mergeCell ref="B12:M12"/>
    <mergeCell ref="B6:M6"/>
    <mergeCell ref="A1:M1"/>
    <mergeCell ref="G3:L3"/>
    <mergeCell ref="M3:M4"/>
    <mergeCell ref="A3:A4"/>
    <mergeCell ref="E3:F3"/>
    <mergeCell ref="B3:B4"/>
    <mergeCell ref="C3:C4"/>
    <mergeCell ref="D3:D4"/>
  </mergeCells>
  <printOptions horizontalCentered="1"/>
  <pageMargins left="0.59055118110236227" right="0.59055118110236227" top="0.98425196850393704" bottom="0.59055118110236227" header="0.53739583333333329" footer="0.31496062992125984"/>
  <pageSetup paperSize="9" scale="67" firstPageNumber="23" orientation="landscape" useFirstPageNumber="1" r:id="rId1"/>
  <headerFooter>
    <oddHeader>&amp;C&amp;"Times New Roman,обычный"&amp;14&amp;P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N64"/>
  <sheetViews>
    <sheetView view="pageBreakPreview" topLeftCell="A49" zoomScale="80" zoomScaleNormal="100" zoomScaleSheetLayoutView="80" workbookViewId="0">
      <selection activeCell="F64" sqref="F64"/>
    </sheetView>
  </sheetViews>
  <sheetFormatPr defaultColWidth="9.140625" defaultRowHeight="20.25"/>
  <cols>
    <col min="1" max="1" width="55.42578125" style="25" customWidth="1"/>
    <col min="2" max="2" width="6" style="25" customWidth="1"/>
    <col min="3" max="3" width="9.140625" style="25" customWidth="1"/>
    <col min="4" max="4" width="20.42578125" style="25" customWidth="1"/>
    <col min="5" max="5" width="8.42578125" style="25" customWidth="1"/>
    <col min="6" max="6" width="15.28515625" style="25" customWidth="1"/>
    <col min="7" max="7" width="15" style="25" customWidth="1"/>
    <col min="8" max="9" width="14.7109375" style="25" customWidth="1"/>
    <col min="10" max="11" width="14.140625" style="25" customWidth="1"/>
    <col min="12" max="12" width="18" style="25" customWidth="1"/>
    <col min="13" max="13" width="12.42578125" style="25" bestFit="1" customWidth="1"/>
    <col min="14" max="14" width="11.42578125" style="25" bestFit="1" customWidth="1"/>
    <col min="15" max="16384" width="9.140625" style="25"/>
  </cols>
  <sheetData>
    <row r="1" spans="1:12">
      <c r="A1" s="139" t="s">
        <v>72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ht="21.75" hidden="1" customHeight="1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ht="25.5" hidden="1" customHeight="1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8" t="s">
        <v>20</v>
      </c>
    </row>
    <row r="4" spans="1:12" ht="24" hidden="1" customHeight="1">
      <c r="A4" s="123" t="s">
        <v>3</v>
      </c>
      <c r="B4" s="140" t="s">
        <v>40</v>
      </c>
      <c r="C4" s="141"/>
      <c r="D4" s="141"/>
      <c r="E4" s="142"/>
      <c r="F4" s="123" t="s">
        <v>14</v>
      </c>
      <c r="G4" s="123"/>
      <c r="H4" s="123"/>
      <c r="I4" s="123"/>
      <c r="J4" s="123"/>
      <c r="K4" s="123"/>
      <c r="L4" s="123"/>
    </row>
    <row r="5" spans="1:12" ht="24.75" hidden="1" customHeight="1">
      <c r="A5" s="123"/>
      <c r="B5" s="133" t="s">
        <v>41</v>
      </c>
      <c r="C5" s="134"/>
      <c r="D5" s="134"/>
      <c r="E5" s="135"/>
      <c r="F5" s="11">
        <v>2024</v>
      </c>
      <c r="G5" s="11">
        <v>2025</v>
      </c>
      <c r="H5" s="11">
        <v>2026</v>
      </c>
      <c r="I5" s="11">
        <v>2027</v>
      </c>
      <c r="J5" s="11">
        <v>2028</v>
      </c>
      <c r="K5" s="11">
        <v>2029</v>
      </c>
      <c r="L5" s="11" t="s">
        <v>13</v>
      </c>
    </row>
    <row r="6" spans="1:12" ht="20.25" hidden="1" customHeight="1">
      <c r="A6" s="11">
        <v>3</v>
      </c>
      <c r="B6" s="11"/>
      <c r="C6" s="11"/>
      <c r="D6" s="11"/>
      <c r="E6" s="11"/>
      <c r="F6" s="11">
        <v>4</v>
      </c>
      <c r="G6" s="11">
        <v>5</v>
      </c>
      <c r="H6" s="11">
        <v>6</v>
      </c>
      <c r="I6" s="11">
        <v>7</v>
      </c>
      <c r="J6" s="11">
        <v>8</v>
      </c>
      <c r="K6" s="11">
        <v>9</v>
      </c>
      <c r="L6" s="11">
        <v>11</v>
      </c>
    </row>
    <row r="7" spans="1:12" ht="24" hidden="1" customHeight="1">
      <c r="A7" s="49" t="s">
        <v>21</v>
      </c>
      <c r="B7" s="49"/>
      <c r="C7" s="49"/>
      <c r="D7" s="49"/>
      <c r="E7" s="49"/>
      <c r="F7" s="20">
        <f>F11+F16+F19+F23+F26+F30+F33+F37</f>
        <v>6728563.0000000009</v>
      </c>
      <c r="G7" s="20">
        <f>G11+G16+G19+G23+G26+G30+G33+G37+G36</f>
        <v>9278754.1999999993</v>
      </c>
      <c r="H7" s="20">
        <f>H11+H16+H19+H23+H26+H30+H33+H37</f>
        <v>12005706.5</v>
      </c>
      <c r="I7" s="20">
        <f>I11+I16+I19+I23+I26+I30+I33+I37</f>
        <v>11605000</v>
      </c>
      <c r="J7" s="20">
        <f>J11+J16+J19+J23+J26+J30+J33+J37</f>
        <v>12105000</v>
      </c>
      <c r="K7" s="20">
        <f>K11+K16+K19+K23+K26+K30+K33+K37</f>
        <v>12405000</v>
      </c>
      <c r="L7" s="20">
        <f t="shared" ref="L7:L15" si="0">SUM(F7:K7)</f>
        <v>64128023.700000003</v>
      </c>
    </row>
    <row r="8" spans="1:12" ht="28.5" hidden="1" customHeight="1">
      <c r="A8" s="49" t="s">
        <v>22</v>
      </c>
      <c r="B8" s="49"/>
      <c r="C8" s="49"/>
      <c r="D8" s="49"/>
      <c r="E8" s="49"/>
      <c r="F8" s="20">
        <f t="shared" ref="F8:K8" si="1">F12+F17+F24+F31</f>
        <v>0</v>
      </c>
      <c r="G8" s="20">
        <f t="shared" si="1"/>
        <v>0</v>
      </c>
      <c r="H8" s="20">
        <f t="shared" si="1"/>
        <v>0</v>
      </c>
      <c r="I8" s="20">
        <f t="shared" si="1"/>
        <v>0</v>
      </c>
      <c r="J8" s="20">
        <f t="shared" si="1"/>
        <v>0</v>
      </c>
      <c r="K8" s="20">
        <f t="shared" si="1"/>
        <v>0</v>
      </c>
      <c r="L8" s="20">
        <f t="shared" si="0"/>
        <v>0</v>
      </c>
    </row>
    <row r="9" spans="1:12" ht="24" hidden="1" customHeight="1">
      <c r="A9" s="49" t="s">
        <v>23</v>
      </c>
      <c r="B9" s="49"/>
      <c r="C9" s="49"/>
      <c r="D9" s="49"/>
      <c r="E9" s="49"/>
      <c r="F9" s="20">
        <f>F11+F18+F21+F25+F28+F32+F34+F38</f>
        <v>6635000.5000000009</v>
      </c>
      <c r="G9" s="20">
        <f>G11+G18+G21+G25+G28+G32+G34+G38+G36</f>
        <v>9278754.1999999993</v>
      </c>
      <c r="H9" s="20">
        <f>H11+H18+H21+H25+H28+H32+H34+H38</f>
        <v>12005706.5</v>
      </c>
      <c r="I9" s="20">
        <f>I11+I18+I21+I25+I28+I32+I34+I38</f>
        <v>11605000</v>
      </c>
      <c r="J9" s="20">
        <f>J11+J18+J21+J25+J28+J32+J34+J38</f>
        <v>12105000</v>
      </c>
      <c r="K9" s="20">
        <f>K11+K18+K21+K25+K28+K32+K34+K38</f>
        <v>12405000</v>
      </c>
      <c r="L9" s="20">
        <f t="shared" si="0"/>
        <v>64034461.200000003</v>
      </c>
    </row>
    <row r="10" spans="1:12" ht="36" hidden="1" customHeight="1">
      <c r="A10" s="49" t="s">
        <v>34</v>
      </c>
      <c r="B10" s="49"/>
      <c r="C10" s="49"/>
      <c r="D10" s="49"/>
      <c r="E10" s="49"/>
      <c r="F10" s="20">
        <f>F22+F29</f>
        <v>93562.5</v>
      </c>
      <c r="G10" s="20">
        <f t="shared" ref="G10:K10" si="2">G22+G29</f>
        <v>0</v>
      </c>
      <c r="H10" s="20">
        <f t="shared" si="2"/>
        <v>0</v>
      </c>
      <c r="I10" s="20">
        <f t="shared" si="2"/>
        <v>0</v>
      </c>
      <c r="J10" s="20">
        <f t="shared" si="2"/>
        <v>0</v>
      </c>
      <c r="K10" s="20">
        <f t="shared" si="2"/>
        <v>0</v>
      </c>
      <c r="L10" s="20">
        <f t="shared" si="0"/>
        <v>93562.5</v>
      </c>
    </row>
    <row r="11" spans="1:12" ht="24" hidden="1" customHeight="1">
      <c r="A11" s="50" t="s">
        <v>21</v>
      </c>
      <c r="B11" s="50"/>
      <c r="C11" s="50"/>
      <c r="D11" s="50"/>
      <c r="E11" s="50"/>
      <c r="F11" s="51">
        <f t="shared" ref="F11:K11" si="3">SUM(F13:F15)</f>
        <v>4004310</v>
      </c>
      <c r="G11" s="51">
        <f t="shared" si="3"/>
        <v>4174000</v>
      </c>
      <c r="H11" s="51">
        <f t="shared" si="3"/>
        <v>4300000</v>
      </c>
      <c r="I11" s="51">
        <f t="shared" si="3"/>
        <v>4400000</v>
      </c>
      <c r="J11" s="51">
        <f t="shared" si="3"/>
        <v>4600000</v>
      </c>
      <c r="K11" s="51">
        <f t="shared" si="3"/>
        <v>4800000</v>
      </c>
      <c r="L11" s="20">
        <f t="shared" si="0"/>
        <v>26278310</v>
      </c>
    </row>
    <row r="12" spans="1:12" ht="24" hidden="1" customHeight="1">
      <c r="A12" s="50" t="s">
        <v>22</v>
      </c>
      <c r="B12" s="50"/>
      <c r="C12" s="50"/>
      <c r="D12" s="50"/>
      <c r="E12" s="50"/>
      <c r="F12" s="52"/>
      <c r="G12" s="53"/>
      <c r="H12" s="52"/>
      <c r="I12" s="52"/>
      <c r="J12" s="52"/>
      <c r="K12" s="52"/>
      <c r="L12" s="11">
        <f t="shared" si="0"/>
        <v>0</v>
      </c>
    </row>
    <row r="13" spans="1:12" ht="23.45" hidden="1" customHeight="1">
      <c r="A13" s="50" t="s">
        <v>23</v>
      </c>
      <c r="B13" s="54">
        <v>828</v>
      </c>
      <c r="C13" s="54" t="s">
        <v>38</v>
      </c>
      <c r="D13" s="54" t="s">
        <v>39</v>
      </c>
      <c r="E13" s="54">
        <v>200</v>
      </c>
      <c r="F13" s="55">
        <f>4004310-F14-F15</f>
        <v>3843964.8</v>
      </c>
      <c r="G13" s="56">
        <f>4200000-G14-G15-26000</f>
        <v>4008893.6</v>
      </c>
      <c r="H13" s="55">
        <f>4300000-H14-H15</f>
        <v>4130098.6</v>
      </c>
      <c r="I13" s="55">
        <f>4400000-I14-I15</f>
        <v>4207842.5999999996</v>
      </c>
      <c r="J13" s="55">
        <f>4600000-J14-J15</f>
        <v>4407842.5999999996</v>
      </c>
      <c r="K13" s="55">
        <f>4800000-K14-K15</f>
        <v>4607842.5999999996</v>
      </c>
      <c r="L13" s="20">
        <f t="shared" si="0"/>
        <v>25206484.799999997</v>
      </c>
    </row>
    <row r="14" spans="1:12" ht="23.45" hidden="1" customHeight="1">
      <c r="A14" s="50" t="s">
        <v>23</v>
      </c>
      <c r="B14" s="54">
        <v>828</v>
      </c>
      <c r="C14" s="54" t="s">
        <v>38</v>
      </c>
      <c r="D14" s="54" t="s">
        <v>39</v>
      </c>
      <c r="E14" s="54">
        <v>800</v>
      </c>
      <c r="F14" s="55">
        <v>5000</v>
      </c>
      <c r="G14" s="57">
        <v>5000</v>
      </c>
      <c r="H14" s="57">
        <v>5000</v>
      </c>
      <c r="I14" s="57">
        <v>5000</v>
      </c>
      <c r="J14" s="57">
        <v>5000</v>
      </c>
      <c r="K14" s="57">
        <v>5000</v>
      </c>
      <c r="L14" s="20">
        <f t="shared" si="0"/>
        <v>30000</v>
      </c>
    </row>
    <row r="15" spans="1:12" ht="29.25" hidden="1" customHeight="1">
      <c r="A15" s="58" t="s">
        <v>44</v>
      </c>
      <c r="B15" s="54">
        <v>828</v>
      </c>
      <c r="C15" s="54" t="s">
        <v>38</v>
      </c>
      <c r="D15" s="54" t="s">
        <v>56</v>
      </c>
      <c r="E15" s="54">
        <v>200</v>
      </c>
      <c r="F15" s="59">
        <f>22404.4+132940.8</f>
        <v>155345.19999999998</v>
      </c>
      <c r="G15" s="59">
        <f>22404.4+137702</f>
        <v>160106.4</v>
      </c>
      <c r="H15" s="59">
        <f>22404.4+142497</f>
        <v>164901.4</v>
      </c>
      <c r="I15" s="57">
        <f t="shared" ref="I15:K15" si="4">22404.4+164753</f>
        <v>187157.4</v>
      </c>
      <c r="J15" s="57">
        <f t="shared" si="4"/>
        <v>187157.4</v>
      </c>
      <c r="K15" s="57">
        <f t="shared" si="4"/>
        <v>187157.4</v>
      </c>
      <c r="L15" s="20">
        <f t="shared" si="0"/>
        <v>1041825.2000000001</v>
      </c>
    </row>
    <row r="16" spans="1:12" ht="32.25" hidden="1" customHeight="1">
      <c r="A16" s="49" t="s">
        <v>21</v>
      </c>
      <c r="B16" s="49"/>
      <c r="C16" s="49"/>
      <c r="D16" s="49"/>
      <c r="E16" s="49"/>
      <c r="F16" s="20">
        <f>SUM(F17:F18)</f>
        <v>1028864.4</v>
      </c>
      <c r="G16" s="60">
        <f t="shared" ref="G16:L16" si="5">SUM(G17:G18)</f>
        <v>4901932.3999999994</v>
      </c>
      <c r="H16" s="20">
        <f t="shared" si="5"/>
        <v>7600706.5</v>
      </c>
      <c r="I16" s="20">
        <f t="shared" si="5"/>
        <v>7000000</v>
      </c>
      <c r="J16" s="20">
        <f t="shared" si="5"/>
        <v>7100000</v>
      </c>
      <c r="K16" s="20">
        <f t="shared" si="5"/>
        <v>7200000</v>
      </c>
      <c r="L16" s="20">
        <f t="shared" si="5"/>
        <v>34831503.299999997</v>
      </c>
    </row>
    <row r="17" spans="1:14" ht="23.45" hidden="1" customHeight="1">
      <c r="A17" s="49" t="s">
        <v>22</v>
      </c>
      <c r="B17" s="49"/>
      <c r="C17" s="49"/>
      <c r="D17" s="49"/>
      <c r="E17" s="49"/>
      <c r="F17" s="11"/>
      <c r="G17" s="61"/>
      <c r="H17" s="11"/>
      <c r="I17" s="11"/>
      <c r="J17" s="11"/>
      <c r="K17" s="11"/>
      <c r="L17" s="62">
        <f>SUM(F17:K17)</f>
        <v>0</v>
      </c>
    </row>
    <row r="18" spans="1:14" ht="27.75" hidden="1" customHeight="1">
      <c r="A18" s="49" t="s">
        <v>23</v>
      </c>
      <c r="B18" s="54">
        <v>828</v>
      </c>
      <c r="C18" s="54" t="s">
        <v>38</v>
      </c>
      <c r="D18" s="54" t="s">
        <v>39</v>
      </c>
      <c r="E18" s="54">
        <v>200</v>
      </c>
      <c r="F18" s="20">
        <v>1028864.4</v>
      </c>
      <c r="G18" s="59">
        <f>5073344.3-873.9-169908-630</f>
        <v>4901932.3999999994</v>
      </c>
      <c r="H18" s="55">
        <f>6406952+1193754.5</f>
        <v>7600706.5</v>
      </c>
      <c r="I18" s="55">
        <v>7000000</v>
      </c>
      <c r="J18" s="55">
        <v>7100000</v>
      </c>
      <c r="K18" s="55">
        <v>7200000</v>
      </c>
      <c r="L18" s="20">
        <f>SUM(F18:K18)</f>
        <v>34831503.299999997</v>
      </c>
    </row>
    <row r="19" spans="1:14" ht="21.75" hidden="1" customHeight="1">
      <c r="A19" s="49" t="s">
        <v>21</v>
      </c>
      <c r="B19" s="49"/>
      <c r="C19" s="49"/>
      <c r="D19" s="49"/>
      <c r="E19" s="49"/>
      <c r="F19" s="20">
        <f>SUM(F20:F22)</f>
        <v>1502852</v>
      </c>
      <c r="G19" s="20">
        <f t="shared" ref="G19:L19" si="6">SUM(G20:G22)</f>
        <v>0</v>
      </c>
      <c r="H19" s="20">
        <f t="shared" si="6"/>
        <v>0</v>
      </c>
      <c r="I19" s="20">
        <f t="shared" si="6"/>
        <v>0</v>
      </c>
      <c r="J19" s="20">
        <f t="shared" si="6"/>
        <v>0</v>
      </c>
      <c r="K19" s="20">
        <f t="shared" si="6"/>
        <v>0</v>
      </c>
      <c r="L19" s="20">
        <f t="shared" si="6"/>
        <v>1502852</v>
      </c>
      <c r="M19" s="45"/>
      <c r="N19" s="45"/>
    </row>
    <row r="20" spans="1:14" ht="22.5" hidden="1" customHeight="1">
      <c r="A20" s="49" t="s">
        <v>22</v>
      </c>
      <c r="B20" s="49"/>
      <c r="C20" s="49"/>
      <c r="D20" s="49"/>
      <c r="E20" s="49"/>
      <c r="F20" s="11"/>
      <c r="G20" s="11"/>
      <c r="H20" s="11"/>
      <c r="I20" s="11"/>
      <c r="J20" s="11"/>
      <c r="K20" s="11"/>
      <c r="L20" s="62">
        <f>SUM(F20:K20)</f>
        <v>0</v>
      </c>
      <c r="M20" s="45"/>
      <c r="N20" s="45"/>
    </row>
    <row r="21" spans="1:14" ht="24" hidden="1" customHeight="1">
      <c r="A21" s="49" t="s">
        <v>23</v>
      </c>
      <c r="B21" s="54">
        <v>828</v>
      </c>
      <c r="C21" s="54" t="s">
        <v>38</v>
      </c>
      <c r="D21" s="54" t="s">
        <v>45</v>
      </c>
      <c r="E21" s="63">
        <v>500</v>
      </c>
      <c r="F21" s="55">
        <f>1452289.5-F28</f>
        <v>1411869.5</v>
      </c>
      <c r="G21" s="11"/>
      <c r="H21" s="55"/>
      <c r="I21" s="55"/>
      <c r="J21" s="55"/>
      <c r="K21" s="55"/>
      <c r="L21" s="20">
        <f>SUM(F21:K21)</f>
        <v>1411869.5</v>
      </c>
      <c r="M21" s="45"/>
      <c r="N21" s="45"/>
    </row>
    <row r="22" spans="1:14" ht="33.950000000000003" hidden="1" customHeight="1">
      <c r="A22" s="49" t="s">
        <v>34</v>
      </c>
      <c r="B22" s="49"/>
      <c r="C22" s="49"/>
      <c r="D22" s="49"/>
      <c r="E22" s="49"/>
      <c r="F22" s="55">
        <f>93562.5-F29</f>
        <v>90982.5</v>
      </c>
      <c r="G22" s="11"/>
      <c r="H22" s="55"/>
      <c r="I22" s="55"/>
      <c r="J22" s="55"/>
      <c r="K22" s="55"/>
      <c r="L22" s="20">
        <f>SUM(F22:K22)</f>
        <v>90982.5</v>
      </c>
      <c r="M22" s="45"/>
      <c r="N22" s="45"/>
    </row>
    <row r="23" spans="1:14" ht="23.45" hidden="1" customHeight="1">
      <c r="A23" s="49" t="s">
        <v>21</v>
      </c>
      <c r="B23" s="49"/>
      <c r="C23" s="49"/>
      <c r="D23" s="49"/>
      <c r="E23" s="49"/>
      <c r="F23" s="20">
        <f>SUM(F24:F25)</f>
        <v>0</v>
      </c>
      <c r="G23" s="20">
        <f t="shared" ref="G23:K23" si="7">SUM(G24:G25)</f>
        <v>0</v>
      </c>
      <c r="H23" s="20">
        <f t="shared" si="7"/>
        <v>0</v>
      </c>
      <c r="I23" s="20">
        <f t="shared" si="7"/>
        <v>100000</v>
      </c>
      <c r="J23" s="20">
        <f t="shared" si="7"/>
        <v>100000</v>
      </c>
      <c r="K23" s="20">
        <f t="shared" si="7"/>
        <v>100000</v>
      </c>
      <c r="L23" s="20">
        <f>SUM(L24:L25)</f>
        <v>300000</v>
      </c>
    </row>
    <row r="24" spans="1:14" ht="26.25" hidden="1" customHeight="1">
      <c r="A24" s="49" t="s">
        <v>22</v>
      </c>
      <c r="B24" s="49"/>
      <c r="C24" s="49"/>
      <c r="D24" s="49"/>
      <c r="E24" s="49"/>
      <c r="F24" s="11"/>
      <c r="G24" s="11"/>
      <c r="H24" s="11"/>
      <c r="I24" s="11"/>
      <c r="J24" s="11"/>
      <c r="K24" s="11"/>
      <c r="L24" s="20">
        <f>SUM(F24:K24)</f>
        <v>0</v>
      </c>
    </row>
    <row r="25" spans="1:14" ht="28.5" hidden="1" customHeight="1">
      <c r="A25" s="49" t="s">
        <v>23</v>
      </c>
      <c r="B25" s="54">
        <v>828</v>
      </c>
      <c r="C25" s="54" t="s">
        <v>38</v>
      </c>
      <c r="D25" s="54" t="s">
        <v>39</v>
      </c>
      <c r="E25" s="54">
        <v>200</v>
      </c>
      <c r="F25" s="11"/>
      <c r="G25" s="11"/>
      <c r="H25" s="55"/>
      <c r="I25" s="55">
        <v>100000</v>
      </c>
      <c r="J25" s="55">
        <v>100000</v>
      </c>
      <c r="K25" s="55">
        <v>100000</v>
      </c>
      <c r="L25" s="20">
        <f>SUM(F25:K25)</f>
        <v>300000</v>
      </c>
    </row>
    <row r="26" spans="1:14" ht="35.25" hidden="1" customHeight="1">
      <c r="A26" s="49" t="s">
        <v>21</v>
      </c>
      <c r="B26" s="49"/>
      <c r="C26" s="49"/>
      <c r="D26" s="49"/>
      <c r="E26" s="49"/>
      <c r="F26" s="20">
        <f>SUM(F27:F29)</f>
        <v>43000</v>
      </c>
      <c r="G26" s="20">
        <f t="shared" ref="G26:L26" si="8">SUM(G27:G29)</f>
        <v>0</v>
      </c>
      <c r="H26" s="20"/>
      <c r="I26" s="20"/>
      <c r="J26" s="20"/>
      <c r="K26" s="20"/>
      <c r="L26" s="20">
        <f t="shared" si="8"/>
        <v>43000</v>
      </c>
    </row>
    <row r="27" spans="1:14" ht="24.75" hidden="1" customHeight="1">
      <c r="A27" s="49" t="s">
        <v>22</v>
      </c>
      <c r="B27" s="49"/>
      <c r="C27" s="49"/>
      <c r="D27" s="49"/>
      <c r="E27" s="49"/>
      <c r="F27" s="11"/>
      <c r="G27" s="11"/>
      <c r="H27" s="11"/>
      <c r="I27" s="11"/>
      <c r="J27" s="11"/>
      <c r="K27" s="11"/>
      <c r="L27" s="20">
        <f>SUM(F27:K27)</f>
        <v>0</v>
      </c>
    </row>
    <row r="28" spans="1:14" ht="25.5" hidden="1" customHeight="1">
      <c r="A28" s="49" t="s">
        <v>23</v>
      </c>
      <c r="B28" s="54">
        <v>828</v>
      </c>
      <c r="C28" s="54" t="s">
        <v>38</v>
      </c>
      <c r="D28" s="54" t="s">
        <v>45</v>
      </c>
      <c r="E28" s="63">
        <v>500</v>
      </c>
      <c r="F28" s="55">
        <f>43000*0.94</f>
        <v>40420</v>
      </c>
      <c r="G28" s="62">
        <v>0</v>
      </c>
      <c r="H28" s="55"/>
      <c r="I28" s="55"/>
      <c r="J28" s="55"/>
      <c r="K28" s="55"/>
      <c r="L28" s="20">
        <f>SUM(F28:K28)</f>
        <v>40420</v>
      </c>
    </row>
    <row r="29" spans="1:14" ht="35.25" hidden="1" customHeight="1">
      <c r="A29" s="49" t="s">
        <v>34</v>
      </c>
      <c r="B29" s="49"/>
      <c r="C29" s="49"/>
      <c r="D29" s="49"/>
      <c r="E29" s="49"/>
      <c r="F29" s="55">
        <f>43000-F28</f>
        <v>2580</v>
      </c>
      <c r="G29" s="62">
        <v>0</v>
      </c>
      <c r="H29" s="55"/>
      <c r="I29" s="55"/>
      <c r="J29" s="55"/>
      <c r="K29" s="55"/>
      <c r="L29" s="20">
        <f>SUM(F29:K29)</f>
        <v>2580</v>
      </c>
    </row>
    <row r="30" spans="1:14" ht="28.5" hidden="1" customHeight="1">
      <c r="A30" s="49" t="s">
        <v>21</v>
      </c>
      <c r="B30" s="49"/>
      <c r="C30" s="49"/>
      <c r="D30" s="49"/>
      <c r="E30" s="49"/>
      <c r="F30" s="20">
        <f>SUM(F31:F32)</f>
        <v>54842.899999999994</v>
      </c>
      <c r="G30" s="20">
        <f t="shared" ref="G30:L30" si="9">SUM(G31:G32)</f>
        <v>30821.799999999988</v>
      </c>
      <c r="H30" s="20"/>
      <c r="I30" s="20"/>
      <c r="J30" s="20">
        <f t="shared" si="9"/>
        <v>200000</v>
      </c>
      <c r="K30" s="20">
        <f t="shared" si="9"/>
        <v>200000</v>
      </c>
      <c r="L30" s="20">
        <f t="shared" si="9"/>
        <v>485664.69999999995</v>
      </c>
    </row>
    <row r="31" spans="1:14" ht="18.75" hidden="1" customHeight="1">
      <c r="A31" s="49" t="s">
        <v>22</v>
      </c>
      <c r="B31" s="49"/>
      <c r="C31" s="49"/>
      <c r="D31" s="49"/>
      <c r="E31" s="49"/>
      <c r="F31" s="20"/>
      <c r="G31" s="11"/>
      <c r="H31" s="11"/>
      <c r="I31" s="11"/>
      <c r="J31" s="11"/>
      <c r="K31" s="11"/>
      <c r="L31" s="20">
        <f>SUM(F31:K31)</f>
        <v>0</v>
      </c>
    </row>
    <row r="32" spans="1:14" ht="34.5" hidden="1" customHeight="1">
      <c r="A32" s="49" t="s">
        <v>23</v>
      </c>
      <c r="B32" s="54">
        <v>828</v>
      </c>
      <c r="C32" s="54" t="s">
        <v>38</v>
      </c>
      <c r="D32" s="54" t="s">
        <v>46</v>
      </c>
      <c r="E32" s="54">
        <v>200</v>
      </c>
      <c r="F32" s="55">
        <v>54842.899999999994</v>
      </c>
      <c r="G32" s="20">
        <v>30821.799999999988</v>
      </c>
      <c r="H32" s="55"/>
      <c r="I32" s="55"/>
      <c r="J32" s="55">
        <v>200000</v>
      </c>
      <c r="K32" s="55">
        <v>200000</v>
      </c>
      <c r="L32" s="20">
        <f>SUM(F32:K32)</f>
        <v>485664.69999999995</v>
      </c>
    </row>
    <row r="33" spans="1:13" ht="24.75" hidden="1" customHeight="1">
      <c r="A33" s="49" t="s">
        <v>21</v>
      </c>
      <c r="B33" s="49"/>
      <c r="C33" s="49"/>
      <c r="D33" s="49"/>
      <c r="E33" s="49"/>
      <c r="F33" s="20">
        <f>F34</f>
        <v>42536.7</v>
      </c>
      <c r="G33" s="20"/>
      <c r="H33" s="20">
        <f t="shared" ref="H33:L33" si="10">H34</f>
        <v>50000</v>
      </c>
      <c r="I33" s="20">
        <f t="shared" si="10"/>
        <v>50000</v>
      </c>
      <c r="J33" s="20">
        <f t="shared" si="10"/>
        <v>50000</v>
      </c>
      <c r="K33" s="20">
        <f t="shared" si="10"/>
        <v>50000</v>
      </c>
      <c r="L33" s="20">
        <f t="shared" si="10"/>
        <v>242536.7</v>
      </c>
    </row>
    <row r="34" spans="1:13" ht="27.2" hidden="1" customHeight="1">
      <c r="A34" s="49" t="s">
        <v>23</v>
      </c>
      <c r="B34" s="54">
        <v>828</v>
      </c>
      <c r="C34" s="54" t="s">
        <v>38</v>
      </c>
      <c r="D34" s="54" t="s">
        <v>46</v>
      </c>
      <c r="E34" s="54">
        <v>200</v>
      </c>
      <c r="F34" s="55">
        <f>42536.7</f>
        <v>42536.7</v>
      </c>
      <c r="G34" s="55"/>
      <c r="H34" s="55">
        <v>50000</v>
      </c>
      <c r="I34" s="55">
        <v>50000</v>
      </c>
      <c r="J34" s="55">
        <v>50000</v>
      </c>
      <c r="K34" s="55">
        <v>50000</v>
      </c>
      <c r="L34" s="20">
        <f>SUM(F34:K34)</f>
        <v>242536.7</v>
      </c>
    </row>
    <row r="35" spans="1:13" ht="27.2" hidden="1" customHeight="1">
      <c r="A35" s="49" t="s">
        <v>21</v>
      </c>
      <c r="B35" s="54"/>
      <c r="C35" s="54"/>
      <c r="D35" s="54"/>
      <c r="E35" s="54"/>
      <c r="F35" s="55"/>
      <c r="G35" s="55">
        <f>G36</f>
        <v>120000</v>
      </c>
      <c r="H35" s="55"/>
      <c r="I35" s="55"/>
      <c r="J35" s="55"/>
      <c r="K35" s="55"/>
      <c r="L35" s="20">
        <f>SUM(F35:K35)</f>
        <v>120000</v>
      </c>
    </row>
    <row r="36" spans="1:13" ht="27.2" hidden="1" customHeight="1">
      <c r="A36" s="49" t="s">
        <v>23</v>
      </c>
      <c r="B36" s="54">
        <v>828</v>
      </c>
      <c r="C36" s="54" t="s">
        <v>38</v>
      </c>
      <c r="D36" s="54" t="s">
        <v>46</v>
      </c>
      <c r="E36" s="54">
        <v>200</v>
      </c>
      <c r="F36" s="55"/>
      <c r="G36" s="55">
        <v>120000</v>
      </c>
      <c r="H36" s="55"/>
      <c r="I36" s="55"/>
      <c r="J36" s="55"/>
      <c r="K36" s="55"/>
      <c r="L36" s="20">
        <f>SUM(F36:K36)</f>
        <v>120000</v>
      </c>
    </row>
    <row r="37" spans="1:13" ht="28.5" hidden="1" customHeight="1">
      <c r="A37" s="49" t="s">
        <v>21</v>
      </c>
      <c r="B37" s="49"/>
      <c r="C37" s="49"/>
      <c r="D37" s="49"/>
      <c r="E37" s="49"/>
      <c r="F37" s="20">
        <f t="shared" ref="F37:K37" si="11">SUM(F38:F38)</f>
        <v>52157</v>
      </c>
      <c r="G37" s="20">
        <f t="shared" si="11"/>
        <v>52000</v>
      </c>
      <c r="H37" s="20">
        <f t="shared" si="11"/>
        <v>55000</v>
      </c>
      <c r="I37" s="20">
        <f t="shared" si="11"/>
        <v>55000</v>
      </c>
      <c r="J37" s="20">
        <f t="shared" si="11"/>
        <v>55000</v>
      </c>
      <c r="K37" s="20">
        <f t="shared" si="11"/>
        <v>55000</v>
      </c>
      <c r="L37" s="20">
        <f>SUM(F37:K37)</f>
        <v>324157</v>
      </c>
    </row>
    <row r="38" spans="1:13" ht="28.5" hidden="1" customHeight="1">
      <c r="A38" s="49" t="s">
        <v>23</v>
      </c>
      <c r="B38" s="63">
        <v>828</v>
      </c>
      <c r="C38" s="63" t="s">
        <v>38</v>
      </c>
      <c r="D38" s="63" t="s">
        <v>39</v>
      </c>
      <c r="E38" s="63">
        <v>200</v>
      </c>
      <c r="F38" s="55">
        <f>35444+16713</f>
        <v>52157</v>
      </c>
      <c r="G38" s="57">
        <v>52000</v>
      </c>
      <c r="H38" s="57">
        <v>55000</v>
      </c>
      <c r="I38" s="57">
        <v>55000</v>
      </c>
      <c r="J38" s="55">
        <v>55000</v>
      </c>
      <c r="K38" s="55">
        <v>55000</v>
      </c>
      <c r="L38" s="20">
        <f>SUM(F38:K38)</f>
        <v>324157</v>
      </c>
    </row>
    <row r="39" spans="1:13" ht="28.5" hidden="1" customHeight="1">
      <c r="A39" s="64"/>
      <c r="B39" s="64"/>
      <c r="C39" s="64"/>
      <c r="D39" s="64"/>
      <c r="E39" s="64"/>
      <c r="F39" s="65"/>
      <c r="G39" s="66"/>
      <c r="H39" s="66"/>
      <c r="I39" s="66"/>
      <c r="J39" s="66"/>
      <c r="K39" s="66"/>
      <c r="L39" s="67"/>
    </row>
    <row r="40" spans="1:13" ht="24" customHeight="1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8"/>
    </row>
    <row r="41" spans="1:13" ht="37.5" customHeight="1">
      <c r="A41" s="123" t="s">
        <v>52</v>
      </c>
      <c r="B41" s="133" t="s">
        <v>40</v>
      </c>
      <c r="C41" s="134"/>
      <c r="D41" s="134"/>
      <c r="E41" s="135"/>
      <c r="F41" s="123" t="s">
        <v>53</v>
      </c>
      <c r="G41" s="123"/>
      <c r="H41" s="123"/>
      <c r="I41" s="123"/>
      <c r="J41" s="123"/>
      <c r="K41" s="123"/>
      <c r="L41" s="123"/>
    </row>
    <row r="42" spans="1:13" ht="24" customHeight="1">
      <c r="A42" s="123"/>
      <c r="B42" s="136"/>
      <c r="C42" s="137"/>
      <c r="D42" s="137"/>
      <c r="E42" s="138"/>
      <c r="F42" s="11">
        <v>2025</v>
      </c>
      <c r="G42" s="11">
        <v>2026</v>
      </c>
      <c r="H42" s="11">
        <v>2027</v>
      </c>
      <c r="I42" s="11">
        <v>2028</v>
      </c>
      <c r="J42" s="11">
        <v>2029</v>
      </c>
      <c r="K42" s="11">
        <v>2030</v>
      </c>
      <c r="L42" s="11" t="s">
        <v>13</v>
      </c>
    </row>
    <row r="43" spans="1:13" ht="21.75" customHeight="1">
      <c r="A43" s="11">
        <v>1</v>
      </c>
      <c r="B43" s="123">
        <v>2</v>
      </c>
      <c r="C43" s="123"/>
      <c r="D43" s="123"/>
      <c r="E43" s="123"/>
      <c r="F43" s="11">
        <v>3</v>
      </c>
      <c r="G43" s="11">
        <v>4</v>
      </c>
      <c r="H43" s="11">
        <v>5</v>
      </c>
      <c r="I43" s="11">
        <v>6</v>
      </c>
      <c r="J43" s="11">
        <v>7</v>
      </c>
      <c r="K43" s="11">
        <v>8</v>
      </c>
      <c r="L43" s="11">
        <v>9</v>
      </c>
      <c r="M43" s="68"/>
    </row>
    <row r="44" spans="1:13" ht="44.25" customHeight="1">
      <c r="A44" s="69" t="s">
        <v>102</v>
      </c>
      <c r="B44" s="70"/>
      <c r="C44" s="71"/>
      <c r="D44" s="72"/>
      <c r="E44" s="73"/>
      <c r="F44" s="26">
        <f>SUM(F46:F48)</f>
        <v>873180.2</v>
      </c>
      <c r="G44" s="26">
        <f t="shared" ref="G44:K44" si="12">SUM(G46:G48)</f>
        <v>819003.7</v>
      </c>
      <c r="H44" s="26">
        <f t="shared" si="12"/>
        <v>975468</v>
      </c>
      <c r="I44" s="26">
        <f t="shared" si="12"/>
        <v>348061.5</v>
      </c>
      <c r="J44" s="26">
        <f t="shared" si="12"/>
        <v>348061.5</v>
      </c>
      <c r="K44" s="26">
        <f t="shared" si="12"/>
        <v>348061.5</v>
      </c>
      <c r="L44" s="74">
        <f>SUM(F44:K44)</f>
        <v>3711836.4</v>
      </c>
    </row>
    <row r="45" spans="1:13" ht="24.75" customHeight="1">
      <c r="A45" s="75" t="s">
        <v>110</v>
      </c>
      <c r="B45" s="76"/>
      <c r="C45" s="77"/>
      <c r="D45" s="78"/>
      <c r="E45" s="79"/>
      <c r="F45" s="26"/>
      <c r="G45" s="26"/>
      <c r="H45" s="26"/>
      <c r="I45" s="26"/>
      <c r="J45" s="26"/>
      <c r="K45" s="26"/>
      <c r="L45" s="74"/>
    </row>
    <row r="46" spans="1:13" ht="24.75" customHeight="1">
      <c r="A46" s="75" t="s">
        <v>111</v>
      </c>
      <c r="B46" s="76"/>
      <c r="C46" s="77"/>
      <c r="D46" s="78"/>
      <c r="E46" s="79"/>
      <c r="F46" s="20"/>
      <c r="G46" s="20"/>
      <c r="H46" s="20"/>
      <c r="I46" s="20"/>
      <c r="J46" s="20"/>
      <c r="K46" s="20"/>
      <c r="L46" s="74"/>
    </row>
    <row r="47" spans="1:13" ht="24.75" customHeight="1">
      <c r="A47" s="80" t="s">
        <v>70</v>
      </c>
      <c r="B47" s="81">
        <v>850</v>
      </c>
      <c r="C47" s="77" t="s">
        <v>81</v>
      </c>
      <c r="D47" s="82" t="s">
        <v>109</v>
      </c>
      <c r="E47" s="79"/>
      <c r="F47" s="20">
        <f>F52+F57+F62</f>
        <v>18437.5</v>
      </c>
      <c r="G47" s="20">
        <f t="shared" ref="G47:K47" si="13">G52+G57+G62</f>
        <v>18917</v>
      </c>
      <c r="H47" s="20">
        <f t="shared" si="13"/>
        <v>18961.8</v>
      </c>
      <c r="I47" s="20">
        <f t="shared" si="13"/>
        <v>19090</v>
      </c>
      <c r="J47" s="20">
        <f t="shared" si="13"/>
        <v>19090</v>
      </c>
      <c r="K47" s="20">
        <f t="shared" si="13"/>
        <v>19090</v>
      </c>
      <c r="L47" s="74">
        <f>SUM(F47:K47)</f>
        <v>113586.3</v>
      </c>
    </row>
    <row r="48" spans="1:13" ht="24.75" customHeight="1">
      <c r="A48" s="75" t="s">
        <v>71</v>
      </c>
      <c r="B48" s="83"/>
      <c r="C48" s="84"/>
      <c r="D48" s="85"/>
      <c r="E48" s="86"/>
      <c r="F48" s="20">
        <f>F58</f>
        <v>854742.7</v>
      </c>
      <c r="G48" s="20">
        <f t="shared" ref="G48:K48" si="14">G58</f>
        <v>800086.7</v>
      </c>
      <c r="H48" s="20">
        <f t="shared" si="14"/>
        <v>956506.2</v>
      </c>
      <c r="I48" s="20">
        <f t="shared" si="14"/>
        <v>328971.5</v>
      </c>
      <c r="J48" s="20">
        <f t="shared" si="14"/>
        <v>328971.5</v>
      </c>
      <c r="K48" s="20">
        <f t="shared" si="14"/>
        <v>328971.5</v>
      </c>
      <c r="L48" s="74">
        <f t="shared" ref="L48:L62" si="15">SUM(F48:K48)</f>
        <v>3598250.0999999996</v>
      </c>
    </row>
    <row r="49" spans="1:12" s="28" customFormat="1" ht="162">
      <c r="A49" s="87" t="s">
        <v>99</v>
      </c>
      <c r="B49" s="81"/>
      <c r="C49" s="77"/>
      <c r="D49" s="82"/>
      <c r="E49" s="88"/>
      <c r="F49" s="89">
        <f>F51+F52+F53</f>
        <v>17070</v>
      </c>
      <c r="G49" s="89">
        <f t="shared" ref="G49:K49" si="16">G51+G52+G53</f>
        <v>17327</v>
      </c>
      <c r="H49" s="89">
        <f t="shared" si="16"/>
        <v>17579</v>
      </c>
      <c r="I49" s="89">
        <f t="shared" si="16"/>
        <v>17500</v>
      </c>
      <c r="J49" s="89">
        <f t="shared" si="16"/>
        <v>17500</v>
      </c>
      <c r="K49" s="89">
        <f t="shared" si="16"/>
        <v>17500</v>
      </c>
      <c r="L49" s="74">
        <f t="shared" si="15"/>
        <v>104476</v>
      </c>
    </row>
    <row r="50" spans="1:12" s="28" customFormat="1" ht="24.75" customHeight="1">
      <c r="A50" s="75" t="s">
        <v>110</v>
      </c>
      <c r="B50" s="81"/>
      <c r="C50" s="77"/>
      <c r="D50" s="82"/>
      <c r="E50" s="88"/>
      <c r="F50" s="89"/>
      <c r="G50" s="89"/>
      <c r="H50" s="89"/>
      <c r="I50" s="89"/>
      <c r="J50" s="89"/>
      <c r="K50" s="89"/>
      <c r="L50" s="74"/>
    </row>
    <row r="51" spans="1:12" ht="24.75" customHeight="1">
      <c r="A51" s="75" t="s">
        <v>111</v>
      </c>
      <c r="B51" s="81"/>
      <c r="C51" s="77"/>
      <c r="D51" s="82"/>
      <c r="E51" s="88"/>
      <c r="F51" s="90"/>
      <c r="G51" s="90"/>
      <c r="H51" s="90"/>
      <c r="I51" s="90"/>
      <c r="J51" s="90"/>
      <c r="K51" s="90"/>
      <c r="L51" s="74"/>
    </row>
    <row r="52" spans="1:12" ht="24.75" customHeight="1">
      <c r="A52" s="75" t="s">
        <v>70</v>
      </c>
      <c r="B52" s="81">
        <v>850</v>
      </c>
      <c r="C52" s="77" t="s">
        <v>81</v>
      </c>
      <c r="D52" s="82" t="s">
        <v>82</v>
      </c>
      <c r="E52" s="88">
        <v>200</v>
      </c>
      <c r="F52" s="20">
        <v>17070</v>
      </c>
      <c r="G52" s="20">
        <v>17327</v>
      </c>
      <c r="H52" s="20">
        <v>17579</v>
      </c>
      <c r="I52" s="20">
        <v>17500</v>
      </c>
      <c r="J52" s="20">
        <v>17500</v>
      </c>
      <c r="K52" s="20">
        <v>17500</v>
      </c>
      <c r="L52" s="74">
        <f>F52+G52+H52+I52+J52+K52</f>
        <v>104476</v>
      </c>
    </row>
    <row r="53" spans="1:12" ht="24.75" customHeight="1">
      <c r="A53" s="75" t="s">
        <v>71</v>
      </c>
      <c r="B53" s="81"/>
      <c r="C53" s="77"/>
      <c r="D53" s="82"/>
      <c r="E53" s="88"/>
      <c r="F53" s="20"/>
      <c r="G53" s="20"/>
      <c r="H53" s="20"/>
      <c r="I53" s="20"/>
      <c r="J53" s="20"/>
      <c r="K53" s="20"/>
      <c r="L53" s="74"/>
    </row>
    <row r="54" spans="1:12" s="28" customFormat="1" ht="149.25" customHeight="1">
      <c r="A54" s="87" t="s">
        <v>100</v>
      </c>
      <c r="B54" s="98"/>
      <c r="C54" s="99"/>
      <c r="D54" s="100"/>
      <c r="E54" s="101"/>
      <c r="F54" s="89">
        <f>F56+F57+F58</f>
        <v>856030.2</v>
      </c>
      <c r="G54" s="89">
        <f t="shared" ref="G54:K54" si="17">G56+G57+G58</f>
        <v>801586.7</v>
      </c>
      <c r="H54" s="89">
        <f t="shared" si="17"/>
        <v>957799</v>
      </c>
      <c r="I54" s="89">
        <f t="shared" si="17"/>
        <v>330471.5</v>
      </c>
      <c r="J54" s="89">
        <f t="shared" si="17"/>
        <v>330471.5</v>
      </c>
      <c r="K54" s="89">
        <f t="shared" si="17"/>
        <v>330471.5</v>
      </c>
      <c r="L54" s="74">
        <f t="shared" si="15"/>
        <v>3606830.4</v>
      </c>
    </row>
    <row r="55" spans="1:12" s="28" customFormat="1" ht="24.75" customHeight="1">
      <c r="A55" s="75" t="s">
        <v>110</v>
      </c>
      <c r="B55" s="91"/>
      <c r="C55" s="71"/>
      <c r="D55" s="92"/>
      <c r="E55" s="93"/>
      <c r="F55" s="89"/>
      <c r="G55" s="89"/>
      <c r="H55" s="89"/>
      <c r="I55" s="89"/>
      <c r="J55" s="89"/>
      <c r="K55" s="89"/>
      <c r="L55" s="74"/>
    </row>
    <row r="56" spans="1:12" ht="24.75" customHeight="1">
      <c r="A56" s="75" t="s">
        <v>111</v>
      </c>
      <c r="B56" s="91"/>
      <c r="C56" s="71"/>
      <c r="D56" s="92"/>
      <c r="E56" s="93"/>
      <c r="F56" s="90"/>
      <c r="G56" s="90"/>
      <c r="H56" s="90"/>
      <c r="I56" s="90"/>
      <c r="J56" s="90"/>
      <c r="K56" s="90"/>
      <c r="L56" s="74"/>
    </row>
    <row r="57" spans="1:12" ht="24.75" customHeight="1">
      <c r="A57" s="80" t="s">
        <v>70</v>
      </c>
      <c r="B57" s="81">
        <v>850</v>
      </c>
      <c r="C57" s="77" t="s">
        <v>81</v>
      </c>
      <c r="D57" s="82" t="s">
        <v>80</v>
      </c>
      <c r="E57" s="88">
        <v>200</v>
      </c>
      <c r="F57" s="20">
        <v>1287.5</v>
      </c>
      <c r="G57" s="20">
        <v>1500</v>
      </c>
      <c r="H57" s="20">
        <v>1292.8</v>
      </c>
      <c r="I57" s="20">
        <v>1500</v>
      </c>
      <c r="J57" s="20">
        <v>1500</v>
      </c>
      <c r="K57" s="20">
        <v>1500</v>
      </c>
      <c r="L57" s="74">
        <f>F57+G57+H57+I57+J57+K57</f>
        <v>8580.2999999999993</v>
      </c>
    </row>
    <row r="58" spans="1:12" ht="24.75" customHeight="1">
      <c r="A58" s="75" t="s">
        <v>71</v>
      </c>
      <c r="B58" s="94"/>
      <c r="C58" s="84"/>
      <c r="D58" s="95"/>
      <c r="E58" s="96"/>
      <c r="F58" s="20">
        <v>854742.7</v>
      </c>
      <c r="G58" s="20">
        <v>800086.7</v>
      </c>
      <c r="H58" s="20">
        <v>956506.2</v>
      </c>
      <c r="I58" s="20">
        <v>328971.5</v>
      </c>
      <c r="J58" s="20">
        <v>328971.5</v>
      </c>
      <c r="K58" s="20">
        <v>328971.5</v>
      </c>
      <c r="L58" s="74">
        <f>SUM(F58:K58)</f>
        <v>3598250.0999999996</v>
      </c>
    </row>
    <row r="59" spans="1:12" s="28" customFormat="1" ht="150" customHeight="1">
      <c r="A59" s="87" t="s">
        <v>101</v>
      </c>
      <c r="B59" s="81"/>
      <c r="C59" s="77"/>
      <c r="D59" s="82"/>
      <c r="E59" s="88"/>
      <c r="F59" s="89">
        <f>F61+F62+F63</f>
        <v>80</v>
      </c>
      <c r="G59" s="89">
        <f t="shared" ref="G59" si="18">G61+G62+G63</f>
        <v>90</v>
      </c>
      <c r="H59" s="89">
        <f t="shared" ref="H59" si="19">H61+H62+H63</f>
        <v>90</v>
      </c>
      <c r="I59" s="89">
        <f t="shared" ref="I59" si="20">I61+I62+I63</f>
        <v>90</v>
      </c>
      <c r="J59" s="89">
        <f t="shared" ref="J59" si="21">J61+J62+J63</f>
        <v>90</v>
      </c>
      <c r="K59" s="89">
        <f t="shared" ref="K59" si="22">K61+K62+K63</f>
        <v>90</v>
      </c>
      <c r="L59" s="74">
        <f t="shared" si="15"/>
        <v>530</v>
      </c>
    </row>
    <row r="60" spans="1:12" s="28" customFormat="1" ht="24.75" customHeight="1">
      <c r="A60" s="75" t="s">
        <v>110</v>
      </c>
      <c r="B60" s="81"/>
      <c r="C60" s="77"/>
      <c r="D60" s="82"/>
      <c r="E60" s="88"/>
      <c r="F60" s="89"/>
      <c r="G60" s="89"/>
      <c r="H60" s="89"/>
      <c r="I60" s="89"/>
      <c r="J60" s="89"/>
      <c r="K60" s="89"/>
      <c r="L60" s="74"/>
    </row>
    <row r="61" spans="1:12" ht="24.75" customHeight="1">
      <c r="A61" s="75" t="s">
        <v>111</v>
      </c>
      <c r="B61" s="81"/>
      <c r="C61" s="77"/>
      <c r="D61" s="82"/>
      <c r="E61" s="88"/>
      <c r="F61" s="90"/>
      <c r="G61" s="90"/>
      <c r="H61" s="90"/>
      <c r="I61" s="90"/>
      <c r="J61" s="90"/>
      <c r="K61" s="90"/>
      <c r="L61" s="74"/>
    </row>
    <row r="62" spans="1:12" ht="24.75" customHeight="1">
      <c r="A62" s="75" t="s">
        <v>70</v>
      </c>
      <c r="B62" s="81">
        <v>850</v>
      </c>
      <c r="C62" s="77" t="s">
        <v>81</v>
      </c>
      <c r="D62" s="82" t="s">
        <v>80</v>
      </c>
      <c r="E62" s="88">
        <v>200</v>
      </c>
      <c r="F62" s="20">
        <v>80</v>
      </c>
      <c r="G62" s="20">
        <v>90</v>
      </c>
      <c r="H62" s="20">
        <v>90</v>
      </c>
      <c r="I62" s="20">
        <v>90</v>
      </c>
      <c r="J62" s="20">
        <v>90</v>
      </c>
      <c r="K62" s="20">
        <v>90</v>
      </c>
      <c r="L62" s="74">
        <f t="shared" si="15"/>
        <v>530</v>
      </c>
    </row>
    <row r="63" spans="1:12" ht="24.75" customHeight="1">
      <c r="A63" s="75" t="s">
        <v>71</v>
      </c>
      <c r="B63" s="94"/>
      <c r="C63" s="84"/>
      <c r="D63" s="95"/>
      <c r="E63" s="96"/>
      <c r="F63" s="20"/>
      <c r="G63" s="20"/>
      <c r="H63" s="20"/>
      <c r="I63" s="20"/>
      <c r="J63" s="20"/>
      <c r="K63" s="20"/>
      <c r="L63" s="74"/>
    </row>
    <row r="64" spans="1:12">
      <c r="A64" s="97"/>
      <c r="B64" s="97"/>
      <c r="C64" s="97"/>
      <c r="D64" s="97"/>
      <c r="E64" s="97"/>
      <c r="F64" s="108">
        <f>F57+F62</f>
        <v>1367.5</v>
      </c>
      <c r="G64" s="108">
        <f t="shared" ref="G64:K64" si="23">G57+G62</f>
        <v>1590</v>
      </c>
      <c r="H64" s="108">
        <f t="shared" si="23"/>
        <v>1382.8</v>
      </c>
      <c r="I64" s="108">
        <f t="shared" si="23"/>
        <v>1590</v>
      </c>
      <c r="J64" s="108">
        <f t="shared" si="23"/>
        <v>1590</v>
      </c>
      <c r="K64" s="108">
        <f t="shared" si="23"/>
        <v>1590</v>
      </c>
      <c r="L64" s="97"/>
    </row>
  </sheetData>
  <mergeCells count="9">
    <mergeCell ref="A41:A42"/>
    <mergeCell ref="F41:L41"/>
    <mergeCell ref="B43:E43"/>
    <mergeCell ref="B41:E42"/>
    <mergeCell ref="A1:L1"/>
    <mergeCell ref="A4:A5"/>
    <mergeCell ref="F4:L4"/>
    <mergeCell ref="B4:E4"/>
    <mergeCell ref="B5:E5"/>
  </mergeCells>
  <printOptions horizontalCentered="1"/>
  <pageMargins left="0.59055118110236227" right="0.51181102362204722" top="1.1811023622047245" bottom="0.59055118110236227" header="0.70866141732283472" footer="0.31496062992125984"/>
  <pageSetup paperSize="9" scale="65" firstPageNumber="25" fitToHeight="16" orientation="landscape" useFirstPageNumber="1" r:id="rId1"/>
  <headerFooter>
    <oddHeader>&amp;C&amp;"Times New Roman,обычный"&amp;14&amp;P</oddHeader>
  </headerFooter>
  <rowBreaks count="1" manualBreakCount="1">
    <brk id="55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AK11"/>
  <sheetViews>
    <sheetView view="pageBreakPreview" zoomScale="80" zoomScaleNormal="100" zoomScaleSheetLayoutView="80" workbookViewId="0">
      <selection activeCell="H9" sqref="H9"/>
    </sheetView>
  </sheetViews>
  <sheetFormatPr defaultColWidth="9.140625" defaultRowHeight="20.25"/>
  <cols>
    <col min="1" max="1" width="8.42578125" style="25" customWidth="1"/>
    <col min="2" max="2" width="50.140625" style="25" customWidth="1"/>
    <col min="3" max="3" width="19.28515625" style="25" customWidth="1"/>
    <col min="4" max="4" width="23.42578125" style="25" customWidth="1"/>
    <col min="5" max="5" width="32.42578125" style="25" customWidth="1"/>
    <col min="6" max="6" width="21" style="25" hidden="1" customWidth="1"/>
    <col min="7" max="16384" width="9.140625" style="25"/>
  </cols>
  <sheetData>
    <row r="1" spans="1:37" ht="77.25" customHeight="1">
      <c r="D1" s="143" t="s">
        <v>79</v>
      </c>
      <c r="E1" s="143"/>
    </row>
    <row r="2" spans="1:37" ht="85.5" customHeight="1"/>
    <row r="3" spans="1:37" ht="32.25" customHeight="1">
      <c r="A3" s="144" t="s">
        <v>104</v>
      </c>
      <c r="B3" s="144"/>
      <c r="C3" s="144"/>
      <c r="D3" s="144"/>
      <c r="E3" s="144"/>
      <c r="F3" s="144"/>
    </row>
    <row r="4" spans="1:37" ht="60.75" customHeight="1">
      <c r="A4" s="102"/>
      <c r="B4" s="102"/>
      <c r="C4" s="102"/>
      <c r="D4" s="102"/>
      <c r="E4" s="102"/>
      <c r="F4" s="102"/>
    </row>
    <row r="5" spans="1:37" ht="67.5" customHeight="1">
      <c r="A5" s="41" t="s">
        <v>73</v>
      </c>
      <c r="B5" s="41" t="s">
        <v>74</v>
      </c>
      <c r="C5" s="41" t="s">
        <v>75</v>
      </c>
      <c r="D5" s="41" t="s">
        <v>76</v>
      </c>
      <c r="E5" s="41" t="s">
        <v>77</v>
      </c>
      <c r="F5" s="103" t="s">
        <v>48</v>
      </c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</row>
    <row r="6" spans="1:37" ht="21.75" customHeight="1">
      <c r="A6" s="105">
        <v>1</v>
      </c>
      <c r="B6" s="41">
        <v>2</v>
      </c>
      <c r="C6" s="41">
        <v>3</v>
      </c>
      <c r="D6" s="41">
        <v>4</v>
      </c>
      <c r="E6" s="41">
        <v>5</v>
      </c>
      <c r="F6" s="103">
        <v>6</v>
      </c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</row>
    <row r="7" spans="1:37" ht="58.5" customHeight="1">
      <c r="A7" s="109" t="s">
        <v>103</v>
      </c>
      <c r="B7" s="132" t="str">
        <f>'4. Мероприятия КПМ'!B6:M6</f>
        <v>Задача 1. Проведение капитального и текущего ремонта  жилищного фонда, в том числе общего имущества в многоквартирных домах</v>
      </c>
      <c r="C7" s="132"/>
      <c r="D7" s="132"/>
      <c r="E7" s="132"/>
      <c r="F7" s="103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</row>
    <row r="8" spans="1:37" ht="179.25" customHeight="1">
      <c r="A8" s="109" t="s">
        <v>8</v>
      </c>
      <c r="B8" s="12" t="str">
        <f>'4. Мероприятия КПМ'!B7</f>
        <v>Мероприятие (результат) «Выполнены обязательства по уплате взносов на капитальный ремонт муниципальным образованием Старооскольским городским округом, как собственником жилых и нежилых помещений в многоквартирных домах»</v>
      </c>
      <c r="C8" s="106" t="s">
        <v>105</v>
      </c>
      <c r="D8" s="107" t="s">
        <v>106</v>
      </c>
      <c r="E8" s="52" t="s">
        <v>78</v>
      </c>
      <c r="F8" s="103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</row>
    <row r="9" spans="1:37" ht="124.5" customHeight="1">
      <c r="A9" s="109" t="s">
        <v>12</v>
      </c>
      <c r="B9" s="40" t="str">
        <f>'4. Мероприятия КПМ'!B9</f>
        <v>Мероприятие (результат) «Выполнены работы по  капитальному и текущему ремонту жилищного фонда, в том числе общего имущества в многоквартирных домах»</v>
      </c>
      <c r="C9" s="106" t="s">
        <v>105</v>
      </c>
      <c r="D9" s="41" t="s">
        <v>106</v>
      </c>
      <c r="E9" s="52" t="s">
        <v>107</v>
      </c>
      <c r="F9" s="103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</row>
    <row r="10" spans="1:37" ht="141" customHeight="1">
      <c r="A10" s="145" t="s">
        <v>33</v>
      </c>
      <c r="B10" s="42" t="s">
        <v>98</v>
      </c>
      <c r="C10" s="106" t="s">
        <v>105</v>
      </c>
      <c r="D10" s="41" t="s">
        <v>106</v>
      </c>
      <c r="E10" s="52" t="s">
        <v>107</v>
      </c>
      <c r="F10" s="103"/>
      <c r="R10" s="25" t="s">
        <v>42</v>
      </c>
    </row>
    <row r="11" spans="1:37" ht="61.5" customHeight="1"/>
  </sheetData>
  <mergeCells count="3">
    <mergeCell ref="D1:E1"/>
    <mergeCell ref="A3:F3"/>
    <mergeCell ref="B7:E7"/>
  </mergeCells>
  <printOptions horizontalCentered="1"/>
  <pageMargins left="0.98425196850393704" right="0.59055118110236227" top="0.98425196850393704" bottom="0.59055118110236227" header="0.70866141732283472" footer="0.31496062992125984"/>
  <pageSetup paperSize="9" scale="63" firstPageNumber="21" fitToHeight="4" orientation="portrait" useFirstPageNumber="1" r:id="rId1"/>
  <headerFooter>
    <oddHeader>&amp;C&amp;"Times New Roman,обычный"&amp;14&amp;P</oddHeader>
  </headerFooter>
  <colBreaks count="2" manualBreakCount="2">
    <brk id="5" max="17" man="1"/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11</vt:i4>
      </vt:variant>
    </vt:vector>
  </HeadingPairs>
  <TitlesOfParts>
    <vt:vector size="17" baseType="lpstr">
      <vt:lpstr>1. Общие положения КПМ</vt:lpstr>
      <vt:lpstr>2. Показатели КПМ</vt:lpstr>
      <vt:lpstr>3. помес план</vt:lpstr>
      <vt:lpstr>4. Мероприятия КПМ</vt:lpstr>
      <vt:lpstr>5. Финансовое обеспечение КПМ</vt:lpstr>
      <vt:lpstr>6. План реализации КПМ</vt:lpstr>
      <vt:lpstr>'1. Общие положения КПМ'!_ftnref2</vt:lpstr>
      <vt:lpstr>'1. Общие положения КПМ'!_ftnref3</vt:lpstr>
      <vt:lpstr>'4. Мероприятия КПМ'!Заголовки_для_печати</vt:lpstr>
      <vt:lpstr>'5. Финансовое обеспечение КПМ'!Заголовки_для_печати</vt:lpstr>
      <vt:lpstr>'6. План реализации КПМ'!Заголовки_для_печати</vt:lpstr>
      <vt:lpstr>'1. Общие положения КПМ'!Область_печати</vt:lpstr>
      <vt:lpstr>'2. Показатели КПМ'!Область_печати</vt:lpstr>
      <vt:lpstr>'3. помес план'!Область_печати</vt:lpstr>
      <vt:lpstr>'4. Мероприятия КПМ'!Область_печати</vt:lpstr>
      <vt:lpstr>'5. Финансовое обеспечение КПМ'!Область_печати</vt:lpstr>
      <vt:lpstr>'6. План реализации КПМ'!Область_печати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Кондакова Анна Юрьевна</dc:creator>
  <cp:lastModifiedBy>Постленко</cp:lastModifiedBy>
  <cp:lastPrinted>2024-11-13T12:56:53Z</cp:lastPrinted>
  <dcterms:created xsi:type="dcterms:W3CDTF">2023-03-30T13:12:42Z</dcterms:created>
  <dcterms:modified xsi:type="dcterms:W3CDTF">2024-12-02T11:09:30Z</dcterms:modified>
</cp:coreProperties>
</file>