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1880" yWindow="108" windowWidth="16752" windowHeight="12600" tabRatio="568" firstSheet="1" activeTab="4"/>
  </bookViews>
  <sheets>
    <sheet name="1. Основные положения ГП Уточ" sheetId="42" r:id="rId1"/>
    <sheet name="2. Показатели ГП УТОЧ" sheetId="44" r:id="rId2"/>
    <sheet name="3. Показатели ГП_по месяцам" sheetId="7" r:id="rId3"/>
    <sheet name="4. Структура ГП Уточ 2" sheetId="43" r:id="rId4"/>
    <sheet name="5. Финансовое обеспечение ГП" sheetId="10" r:id="rId5"/>
    <sheet name="Методика расчета УТОЧ" sheetId="46" r:id="rId6"/>
  </sheets>
  <definedNames>
    <definedName name="_bookmark4" localSheetId="4">'5. Финансовое обеспечение ГП'!#REF!</definedName>
    <definedName name="_ftn1" localSheetId="5">'Методика расчета УТОЧ'!#REF!</definedName>
    <definedName name="_ftn2" localSheetId="0">'1. Основные положения ГП Уточ'!#REF!</definedName>
    <definedName name="_ftn2" localSheetId="3">'4. Структура ГП Уточ 2'!#REF!</definedName>
    <definedName name="_ftn3" localSheetId="0">'1. Основные положения ГП Уточ'!#REF!</definedName>
    <definedName name="_ftn3" localSheetId="3">'4. Структура ГП Уточ 2'!#REF!</definedName>
    <definedName name="_ftn4" localSheetId="0">'1. Основные положения ГП Уточ'!#REF!</definedName>
    <definedName name="_ftn5" localSheetId="0">'1. Основные положения ГП Уточ'!#REF!</definedName>
    <definedName name="_ftn6" localSheetId="5">'Методика расчета УТОЧ'!#REF!</definedName>
    <definedName name="_ftn7" localSheetId="5">'Методика расчета УТОЧ'!#REF!</definedName>
    <definedName name="_ftnref1" localSheetId="5">'Методика расчета УТОЧ'!$D$5</definedName>
    <definedName name="_ftnref2" localSheetId="0">'1. Основные положения ГП Уточ'!$A$2</definedName>
    <definedName name="_ftnref3" localSheetId="0">'1. Основные положения ГП Уточ'!$A$4</definedName>
    <definedName name="_ftnref4" localSheetId="0">'1. Основные положения ГП Уточ'!#REF!</definedName>
    <definedName name="_ftnref4" localSheetId="3">'4. Структура ГП Уточ 2'!#REF!</definedName>
    <definedName name="_ftnref5" localSheetId="0">'1. Основные положения ГП Уточ'!$B$11</definedName>
    <definedName name="_ftnref5" localSheetId="3">'4. Структура ГП Уточ 2'!#REF!</definedName>
    <definedName name="_ftnref6" localSheetId="3">'4. Структура ГП Уточ 2'!#REF!</definedName>
    <definedName name="_ftnref7" localSheetId="5">'Методика расчета УТОЧ'!$L$5</definedName>
    <definedName name="_xlnm.Print_Titles" localSheetId="3">'4. Структура ГП Уточ 2'!$3:$5</definedName>
    <definedName name="_xlnm.Print_Titles" localSheetId="4">'5. Финансовое обеспечение ГП'!$51:$53</definedName>
    <definedName name="_xlnm.Print_Titles" localSheetId="5">'Методика расчета УТОЧ'!$5:$6</definedName>
    <definedName name="_xlnm.Print_Area" localSheetId="0">'1. Основные положения ГП Уточ'!$A$2:$C$23</definedName>
    <definedName name="_xlnm.Print_Area" localSheetId="1">'2. Показатели ГП УТОЧ'!$A$2:$T$9</definedName>
    <definedName name="_xlnm.Print_Area" localSheetId="2">'3. Показатели ГП_по месяцам'!$A$2:$P$9</definedName>
    <definedName name="_xlnm.Print_Area" localSheetId="3">'4. Структура ГП Уточ 2'!$A$1:$D$38</definedName>
    <definedName name="_xlnm.Print_Area" localSheetId="4">'5. Финансовое обеспечение ГП'!$A$2:$N$130</definedName>
    <definedName name="_xlnm.Print_Area" localSheetId="5">'Методика расчета УТОЧ'!$A$1:$L$12</definedName>
  </definedNames>
  <calcPr calcId="124519"/>
</workbook>
</file>

<file path=xl/calcChain.xml><?xml version="1.0" encoding="utf-8"?>
<calcChain xmlns="http://schemas.openxmlformats.org/spreadsheetml/2006/main">
  <c r="N55" i="10"/>
  <c r="I102" l="1"/>
  <c r="H102"/>
  <c r="H121" l="1"/>
  <c r="H117"/>
  <c r="H115"/>
  <c r="H116"/>
  <c r="H114" l="1"/>
  <c r="I111" l="1"/>
  <c r="J111"/>
  <c r="K111"/>
  <c r="L111"/>
  <c r="M111"/>
  <c r="H111"/>
  <c r="I97"/>
  <c r="J97"/>
  <c r="K97"/>
  <c r="L97"/>
  <c r="M97"/>
  <c r="H97"/>
  <c r="N108"/>
  <c r="M102" l="1"/>
  <c r="L102"/>
  <c r="K102"/>
  <c r="J102"/>
  <c r="M117"/>
  <c r="L117"/>
  <c r="K117"/>
  <c r="J117"/>
  <c r="I117"/>
  <c r="H85" l="1"/>
  <c r="I121" l="1"/>
  <c r="J121"/>
  <c r="K121"/>
  <c r="L121"/>
  <c r="M121"/>
  <c r="H120"/>
  <c r="I70"/>
  <c r="H69"/>
  <c r="H55" s="1"/>
  <c r="N115" l="1"/>
  <c r="H76"/>
  <c r="J70"/>
  <c r="J76" s="1"/>
  <c r="H58" l="1"/>
  <c r="H132"/>
  <c r="I69"/>
  <c r="I76"/>
  <c r="N70" l="1"/>
  <c r="J69"/>
  <c r="K69"/>
  <c r="L69"/>
  <c r="M69"/>
  <c r="N76" l="1"/>
  <c r="N75"/>
  <c r="N73"/>
  <c r="N72"/>
  <c r="N71"/>
  <c r="P69"/>
  <c r="R69" s="1"/>
  <c r="N69" l="1"/>
  <c r="O69"/>
  <c r="K80" l="1"/>
  <c r="L80" s="1"/>
  <c r="M80" s="1"/>
  <c r="I110" l="1"/>
  <c r="I57" s="1"/>
  <c r="J110"/>
  <c r="J57" s="1"/>
  <c r="K110"/>
  <c r="K57" s="1"/>
  <c r="L110"/>
  <c r="L57" s="1"/>
  <c r="M110"/>
  <c r="M57" s="1"/>
  <c r="H110"/>
  <c r="H57" s="1"/>
  <c r="N104" l="1"/>
  <c r="N117" l="1"/>
  <c r="N116"/>
  <c r="J114" l="1"/>
  <c r="N121"/>
  <c r="K114"/>
  <c r="L114"/>
  <c r="M114"/>
  <c r="I114"/>
  <c r="I125"/>
  <c r="J125"/>
  <c r="K125"/>
  <c r="H125"/>
  <c r="N118" l="1"/>
  <c r="N114"/>
  <c r="N120"/>
  <c r="I85"/>
  <c r="I58" s="1"/>
  <c r="C14" i="42"/>
  <c r="N80" i="10"/>
  <c r="N81"/>
  <c r="H79"/>
  <c r="I79"/>
  <c r="N62"/>
  <c r="N63"/>
  <c r="N64"/>
  <c r="N66"/>
  <c r="H61"/>
  <c r="I61"/>
  <c r="J61"/>
  <c r="K61"/>
  <c r="L61"/>
  <c r="M61"/>
  <c r="J85"/>
  <c r="N98"/>
  <c r="N99"/>
  <c r="N100"/>
  <c r="N101"/>
  <c r="N102"/>
  <c r="N105"/>
  <c r="H124"/>
  <c r="I124"/>
  <c r="I55" l="1"/>
  <c r="J58"/>
  <c r="N57"/>
  <c r="C15" i="42" s="1"/>
  <c r="J79" i="10"/>
  <c r="N65"/>
  <c r="K82"/>
  <c r="K85" s="1"/>
  <c r="N110"/>
  <c r="N106"/>
  <c r="K58" l="1"/>
  <c r="K79"/>
  <c r="N61"/>
  <c r="L82"/>
  <c r="L85" s="1"/>
  <c r="L79" l="1"/>
  <c r="M82"/>
  <c r="M85" s="1"/>
  <c r="N107" l="1"/>
  <c r="M79"/>
  <c r="N97"/>
  <c r="N82"/>
  <c r="N85"/>
  <c r="N103"/>
  <c r="N79" l="1"/>
  <c r="N111"/>
  <c r="J124" l="1"/>
  <c r="J55" s="1"/>
  <c r="L129" l="1"/>
  <c r="L58" s="1"/>
  <c r="L125" l="1"/>
  <c r="L124" s="1"/>
  <c r="L55" s="1"/>
  <c r="K124"/>
  <c r="K55" s="1"/>
  <c r="M129"/>
  <c r="M58" s="1"/>
  <c r="N58" l="1"/>
  <c r="M125"/>
  <c r="N125" s="1"/>
  <c r="N129"/>
  <c r="C16" i="42" l="1"/>
  <c r="O58" i="10"/>
  <c r="M124"/>
  <c r="M55" s="1"/>
  <c r="O57"/>
  <c r="N124" l="1"/>
  <c r="Z131"/>
  <c r="C13" i="42" l="1"/>
  <c r="P61" i="10"/>
  <c r="R61" s="1"/>
  <c r="O61" l="1"/>
  <c r="R55"/>
  <c r="Q55" l="1"/>
  <c r="R54"/>
  <c r="Q56" l="1"/>
  <c r="Q54"/>
  <c r="R56"/>
  <c r="N35"/>
  <c r="N34"/>
  <c r="N40"/>
  <c r="N39"/>
  <c r="I13" l="1"/>
  <c r="N32" l="1"/>
  <c r="N31"/>
  <c r="N30"/>
  <c r="M29"/>
  <c r="L29"/>
  <c r="K29"/>
  <c r="J29"/>
  <c r="I29"/>
  <c r="H29"/>
  <c r="N29" l="1"/>
  <c r="M10"/>
  <c r="L10"/>
  <c r="K10"/>
  <c r="J10"/>
  <c r="I10"/>
  <c r="H10"/>
  <c r="M9"/>
  <c r="L9"/>
  <c r="K9"/>
  <c r="J9"/>
  <c r="I9"/>
  <c r="H9"/>
  <c r="M33"/>
  <c r="L33"/>
  <c r="K33"/>
  <c r="J33"/>
  <c r="I33"/>
  <c r="M25" l="1"/>
  <c r="L25"/>
  <c r="K25"/>
  <c r="J25"/>
  <c r="I25"/>
  <c r="M41" l="1"/>
  <c r="L41"/>
  <c r="K41"/>
  <c r="J41"/>
  <c r="I41"/>
  <c r="M45" l="1"/>
  <c r="L45"/>
  <c r="K45"/>
  <c r="J45"/>
  <c r="I45"/>
  <c r="N48" l="1"/>
  <c r="N47"/>
  <c r="N46"/>
  <c r="N44"/>
  <c r="N43"/>
  <c r="N42"/>
  <c r="N38"/>
  <c r="N28"/>
  <c r="N27"/>
  <c r="N26"/>
  <c r="N24"/>
  <c r="N23"/>
  <c r="N22"/>
  <c r="N20"/>
  <c r="N19"/>
  <c r="N18"/>
  <c r="N16"/>
  <c r="N15"/>
  <c r="N14"/>
  <c r="H41"/>
  <c r="H13"/>
  <c r="H17"/>
  <c r="H21"/>
  <c r="H25"/>
  <c r="H33"/>
  <c r="H45"/>
  <c r="N41" l="1"/>
  <c r="N21"/>
  <c r="N13"/>
  <c r="N33"/>
  <c r="N45"/>
  <c r="N25"/>
  <c r="N17"/>
  <c r="N10"/>
  <c r="N9"/>
  <c r="A1" i="44" l="1"/>
  <c r="A1" i="10" l="1"/>
  <c r="A1" i="7" l="1"/>
  <c r="L11" i="10" l="1"/>
  <c r="L37"/>
  <c r="I11"/>
  <c r="I37"/>
  <c r="K11"/>
  <c r="H11"/>
  <c r="H37"/>
  <c r="J11"/>
  <c r="M11"/>
  <c r="J37"/>
  <c r="K37"/>
  <c r="M37"/>
  <c r="J8" l="1"/>
  <c r="M8"/>
  <c r="I8"/>
  <c r="L8"/>
  <c r="K8"/>
  <c r="H8"/>
  <c r="N37"/>
  <c r="N11"/>
  <c r="W55" l="1"/>
  <c r="T55"/>
  <c r="U55"/>
  <c r="V55"/>
  <c r="S55"/>
  <c r="N8"/>
  <c r="E13" i="42" l="1"/>
  <c r="O55" i="10" l="1"/>
  <c r="T54"/>
  <c r="S56"/>
  <c r="S54"/>
  <c r="X55"/>
  <c r="AA55" s="1"/>
  <c r="V54"/>
  <c r="W54"/>
  <c r="U54"/>
  <c r="X54" l="1"/>
</calcChain>
</file>

<file path=xl/sharedStrings.xml><?xml version="1.0" encoding="utf-8"?>
<sst xmlns="http://schemas.openxmlformats.org/spreadsheetml/2006/main" count="484" uniqueCount="301">
  <si>
    <t>№ п/п</t>
  </si>
  <si>
    <t>1.</t>
  </si>
  <si>
    <t>1. Основные положения</t>
  </si>
  <si>
    <t>Объемы финансового обеспечения за весь период реализации, в том числе по источникам финансирования:</t>
  </si>
  <si>
    <t>Направление (подпрограмма) N «Наименование»</t>
  </si>
  <si>
    <t>Источник финансового обеспечения</t>
  </si>
  <si>
    <t>Объем финансового обеспечения, тыс. рублей</t>
  </si>
  <si>
    <t>Наименование показателя</t>
  </si>
  <si>
    <t>Уровень показателя</t>
  </si>
  <si>
    <t>Единица измерения (по ОКЕИ)</t>
  </si>
  <si>
    <t>Базовое значение</t>
  </si>
  <si>
    <t>Связь с показателями национальных целей</t>
  </si>
  <si>
    <t>значение</t>
  </si>
  <si>
    <t>год</t>
  </si>
  <si>
    <t>Документ</t>
  </si>
  <si>
    <t>Значения показателя по годам</t>
  </si>
  <si>
    <t>1.1.</t>
  </si>
  <si>
    <t>май</t>
  </si>
  <si>
    <t>июнь</t>
  </si>
  <si>
    <t>июль</t>
  </si>
  <si>
    <t>1.2.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</si>
  <si>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</si>
  <si>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</si>
  <si>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>1.1.1.</t>
  </si>
  <si>
    <t>Связь с показателями</t>
  </si>
  <si>
    <t>Всего</t>
  </si>
  <si>
    <t>1.3.</t>
  </si>
  <si>
    <t>1.4.</t>
  </si>
  <si>
    <t>1.5.</t>
  </si>
  <si>
    <t xml:space="preserve">Наименование государственной программы, структурного элемента государственной программы </t>
  </si>
  <si>
    <t>Общий объем налоговых расходов, предусмотренных в рамках государственной программы (справочно)</t>
  </si>
  <si>
    <t>2.1.</t>
  </si>
  <si>
    <t>март</t>
  </si>
  <si>
    <t>Таблица 1</t>
  </si>
  <si>
    <t>Всего, в том числе:</t>
  </si>
  <si>
    <t xml:space="preserve">Федеральный бюджет </t>
  </si>
  <si>
    <t>Бюджет Белгородской области</t>
  </si>
  <si>
    <t>Консолидированные бюджеты муниципальных образований</t>
  </si>
  <si>
    <t>Областной бюджет</t>
  </si>
  <si>
    <t>Доля автомобильных дорог регионального и межмуниципального значения, соответствующих нормативным требованиям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</si>
  <si>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</si>
  <si>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</si>
  <si>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</si>
  <si>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</si>
  <si>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</si>
  <si>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</si>
  <si>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</si>
  <si>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 xml:space="preserve">      </t>
  </si>
  <si>
    <t>Процент</t>
  </si>
  <si>
    <t>1.2.1.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</si>
  <si>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</si>
  <si>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</si>
  <si>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</si>
  <si>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</si>
  <si>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</si>
  <si>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</si>
  <si>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</si>
  <si>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Государственная программа Белгородской области «Совершенствование и развитие транспортной системы и дорожной сети Белгородской области»</t>
  </si>
  <si>
    <t>N 1</t>
  </si>
  <si>
    <t>Региональный проект                                                                             «Региональная и местная дорожная сеть»</t>
  </si>
  <si>
    <t xml:space="preserve">   </t>
  </si>
  <si>
    <t>Региональный проект                                                                             «Общесистемные меры развития дорожного хозяйства»</t>
  </si>
  <si>
    <t>Региональный проект                                                                             «Безопасность дорожного движения»</t>
  </si>
  <si>
    <t>N 2</t>
  </si>
  <si>
    <t>2.2.</t>
  </si>
  <si>
    <t>2.3.</t>
  </si>
  <si>
    <t>N 3</t>
  </si>
  <si>
    <t>3.1.</t>
  </si>
  <si>
    <t>3.2.</t>
  </si>
  <si>
    <t>3.3.</t>
  </si>
  <si>
    <t>N 4</t>
  </si>
  <si>
    <t>4.1.</t>
  </si>
  <si>
    <t>4.2.</t>
  </si>
  <si>
    <t>4.3.</t>
  </si>
  <si>
    <t>N 5</t>
  </si>
  <si>
    <t>5.1.</t>
  </si>
  <si>
    <t>5.2.</t>
  </si>
  <si>
    <t>5.3.</t>
  </si>
  <si>
    <t>Комплекс процессных мероприятий «Обеспечение сохранности существующей сети автомобильных дорог»</t>
  </si>
  <si>
    <t>Комплекс процессных мероприятий «Создание условий для организации транспортного обслуживания населения»</t>
  </si>
  <si>
    <t>Комплекс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</t>
  </si>
  <si>
    <t>N 6</t>
  </si>
  <si>
    <t>N 7</t>
  </si>
  <si>
    <t>N 8</t>
  </si>
  <si>
    <t>6.1.</t>
  </si>
  <si>
    <t>6.2.</t>
  </si>
  <si>
    <t>6.3.</t>
  </si>
  <si>
    <t>7.1.</t>
  </si>
  <si>
    <t>7.2.</t>
  </si>
  <si>
    <t>7.3.</t>
  </si>
  <si>
    <t>8.1.</t>
  </si>
  <si>
    <t>8.2.</t>
  </si>
  <si>
    <t>8.3.</t>
  </si>
  <si>
    <t xml:space="preserve">  </t>
  </si>
  <si>
    <t xml:space="preserve"> </t>
  </si>
  <si>
    <t>Человек</t>
  </si>
  <si>
    <t>Региональный бюджет (всего), из них:</t>
  </si>
  <si>
    <t>межбюджетные трансферты местным бюджетам</t>
  </si>
  <si>
    <t>1.1.2.</t>
  </si>
  <si>
    <t>межбюджетные трансферты бюджетам территориальных государственных внебюджетных фондов Российской Федерации</t>
  </si>
  <si>
    <t>Бюджеты территориальных государственных внебюджетных фондов (бюджеты территориальных фондов обязательного медицинского страхования)</t>
  </si>
  <si>
    <t>Консолидированные бюджеты муниципальных образований, из них:</t>
  </si>
  <si>
    <t>межбюджетные трансферты бюджету субъекта Российской Федерации</t>
  </si>
  <si>
    <t>Внебюджетные источники</t>
  </si>
  <si>
    <t xml:space="preserve">    </t>
  </si>
  <si>
    <t>Государственная программа «Совершенствование и развитие транспортной системы и дорожной сети Белгородской области»</t>
  </si>
  <si>
    <t>Региональный проект «Развитие транспортной инфраструктуры на сельских территориях»</t>
  </si>
  <si>
    <t>Региональный проект «Содействие развитию автомобильных дорог регионального, межмуниципального и местного значения»</t>
  </si>
  <si>
    <t>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                              и микрорайонов массовой жилищной застройки»</t>
  </si>
  <si>
    <t xml:space="preserve"> - </t>
  </si>
  <si>
    <t>1.4.1.</t>
  </si>
  <si>
    <t>Направление (подпрограмма) не выделяется</t>
  </si>
  <si>
    <t xml:space="preserve"> -</t>
  </si>
  <si>
    <t>Признак "Участие  муниципального образования"</t>
  </si>
  <si>
    <t xml:space="preserve">Информационная система </t>
  </si>
  <si>
    <t xml:space="preserve">Уровень показателя </t>
  </si>
  <si>
    <t>Код бюджетной классификации</t>
  </si>
  <si>
    <t>ГРБС / Рз / Пр / ЦСР / ВР</t>
  </si>
  <si>
    <t>Объем налоговых расходов (справочно)</t>
  </si>
  <si>
    <t>2.</t>
  </si>
  <si>
    <t>3.</t>
  </si>
  <si>
    <t>4.</t>
  </si>
  <si>
    <t>5.</t>
  </si>
  <si>
    <t>Программа дорожных работ</t>
  </si>
  <si>
    <t>ВСЕГО</t>
  </si>
  <si>
    <t>ОБ</t>
  </si>
  <si>
    <t>НП</t>
  </si>
  <si>
    <t>Создание условий для организации транспортного обслуживания населения</t>
  </si>
  <si>
    <t xml:space="preserve"> 04 09</t>
  </si>
  <si>
    <t>04 08</t>
  </si>
  <si>
    <t>Единица измерения</t>
  </si>
  <si>
    <t>Базовые показатели (используемые в формуле)</t>
  </si>
  <si>
    <t>Метод сбора информации, индекс</t>
  </si>
  <si>
    <t>Пункт Федерального плана статистических работ</t>
  </si>
  <si>
    <t>Определение показателя</t>
  </si>
  <si>
    <t>Временные характеристики показателя</t>
  </si>
  <si>
    <t>Алгоритм формирования (формула) и методологические пояснения к показателю</t>
  </si>
  <si>
    <t>Ответственный за сбор данных по показателю</t>
  </si>
  <si>
    <t xml:space="preserve">Реквизиты акта (при наличии) </t>
  </si>
  <si>
    <t>Срок представления годовой отчетной информации</t>
  </si>
  <si>
    <t xml:space="preserve">Количество погибших в дорожно-транспортных происшествиях на 10 тысяч транспортных средств </t>
  </si>
  <si>
    <t>Протяженность дорожной сети городских агломераций, соответствующих нормативным требованиям, в общей протяженности дорожной сети городских агломераций</t>
  </si>
  <si>
    <t>Базовые значения показателей (по состоянию на 31.12.2017) составляют:                                 Lобщ фза 0 км;                                      Lобщ рза - 2462,7 км                 Lобщ мзаi - 7543,2 км</t>
  </si>
  <si>
    <t xml:space="preserve">Пассажирооборот автомобильным и железнодорожным                                      (в пригородном сообщении) транспортом                    </t>
  </si>
  <si>
    <t>Периодичность формирования информации по показателям "Пассажирооборот автомобильным транспортом" и "Пассажирооборот железнодорожным транспортом в пригородном сообщении" - годовая.</t>
  </si>
  <si>
    <t>Министерство автомобильных дорог и транспорта Белгородской области</t>
  </si>
  <si>
    <t xml:space="preserve">Обеспечение доли дорожной сети в крупнейших городских агломерациях, соответствующей нормативным требованиям, на уровне не менее 85 процентов  к 2030 году                                                </t>
  </si>
  <si>
    <t xml:space="preserve">10 1 R1 R0010 </t>
  </si>
  <si>
    <t xml:space="preserve">10 1 R1 R0030 </t>
  </si>
  <si>
    <t>10 3 01 40380</t>
  </si>
  <si>
    <t>04 09</t>
  </si>
  <si>
    <t>100; 200; 800</t>
  </si>
  <si>
    <t>Ответственный      за достижение показателя</t>
  </si>
  <si>
    <t>Националь-ный проект</t>
  </si>
  <si>
    <t>Прогрессирую-щий</t>
  </si>
  <si>
    <t>Млн пасс.-км</t>
  </si>
  <si>
    <t xml:space="preserve">Обеспечение доли дорожной сети в крупнейших городских агломерациях, соответствующей нормативным требованиям, на уровне не менее                                                    85 процентов               </t>
  </si>
  <si>
    <t>Плановые значения по кварталам / месяцам</t>
  </si>
  <si>
    <t>№                                     п/п</t>
  </si>
  <si>
    <t>№                        п/п</t>
  </si>
  <si>
    <t>Сведения о порядке сбора информации и методике расчета показателя государственной программы  Белгородской области</t>
  </si>
  <si>
    <t>Показатель рассчитывается               по итогам года</t>
  </si>
  <si>
    <t>Показатель рассчитывается                по итогам года</t>
  </si>
  <si>
    <t>Исключен распоряжением Правительства Российской Федерации                       от 22 июня 2022 года № 1663-р</t>
  </si>
  <si>
    <t>Приказ Министерства транспорта Российской Федерации                                                                                                        от 30 июля 2021 года № 155</t>
  </si>
  <si>
    <t>Не позднее                1 марта года, следующего             за отчетным годом</t>
  </si>
  <si>
    <t xml:space="preserve">                                       ОП=Пат+Пжд,
где: 
ОП - пассажирооборот автомобильным, железнодорожным                                                               (в пригородном сообщении) и авиационным (по субсидируемым маршрутам) транспортом;
Пат - пассажирооборот автомобильным транспортом на территории Белгродской области;
Пжд - пассажирооборот железнодорожным транспортом в пригородном сообщении на территории Белгородской области</t>
  </si>
  <si>
    <t>Дорожно-транспортное происшествие - событие, возникшее в процессе движения по дороге транспортного средства и с его участием, при котором погибли или ранены люди, повреждены транспортные средства, сооружения, грузы либо причинен иной материальный ущерб.
Погибший - лицо, являвшееся участником дорожно-транспортного происшествия, умершее на месте дорожно-транспортного происшествия либо от его последствий в течение 30 последующих суток.
Транспортное средство - устройство, предназначенное для перевозки по дорогам людей, грузов или оборудования, установленного на нем</t>
  </si>
  <si>
    <t>Периодичность формирования информации по показателю "Погибшие на                   10 тыс. транспортных средств" - годовая.</t>
  </si>
  <si>
    <t>Показатель "Пассажирооборот автомобильным транспортом" - сведения Белгородстат,
показатель "Пассажирооборот железнодорожным транспортом в пригородном сообщении" - отчетные материалы АО "Пригородная пассажирская компания "Черноземье".</t>
  </si>
  <si>
    <t>1.24.2                                 (по показателю "Пассажирооборот автомобильным транспортом")</t>
  </si>
  <si>
    <t>Приказ Министерства экономического развития   Российской Федерации                                                                                                        от 29 декабря                     2017 года № 887</t>
  </si>
  <si>
    <t>Приложение                                                                                                                                 к паспорту государственной программы Белгородской области «Совершенствование                                                    и развитие транспортной системы и дорожной сети Белгородской области»</t>
  </si>
  <si>
    <t>Не позднее                  1 марта года, следующего               за отчетным годом</t>
  </si>
  <si>
    <t>Доля дорожной сети городских агломераций, находящейся                           в нормативном состоянии</t>
  </si>
  <si>
    <t>Протяженность автомобильных дорог регионального                                       и межмуниципального значения, соответствующих нормативным требованиям, в общей протяженности автомобильных дорог регионального                                        и межмуниципального значения Белгородской области</t>
  </si>
  <si>
    <t>Базовое значение                          Lобщ рз2017 составляет 6579,6 км                    (по состоянию на 31.12.2017 года)</t>
  </si>
  <si>
    <t>Министерство автомобильных дорог                                и транспорта Белгородской области</t>
  </si>
  <si>
    <t>Субъектом официального статистического учета, ответственным за формирование и предоставление (распространение) официальной статистической информации по показателю "Погибшие                    на 10 тыс. транспортных средств", является Министерство внутренних дел Российской Федерации</t>
  </si>
  <si>
    <t>15 февраля года, следующего                    за отчетным</t>
  </si>
  <si>
    <t>10 февраля года, следующего                       за отчетным</t>
  </si>
  <si>
    <t>Статистические сведения для определения значения "ЧП" содержатся в строке 1 графы 2 раздела 1 формы               № ДТП "Сведения о дорожно-транспортных происшествиях", утвержденной приказом Росстата от 4 июня              2021 г. № 305 ; статистические сведения для определения значения "ЗТ" содержатся в строке 2 графы 1 раздела 3 формы федерального статистического наблюдения № 1-БДД "Сведения о состоянии безопасности дорожного движения", утвержденной приказом Росстата от 7 декабря 2017 года № 810</t>
  </si>
  <si>
    <t>Министерство автомобильных дорог                          и транспорта Белгородской области</t>
  </si>
  <si>
    <t xml:space="preserve">Распоряжение Министерство внутрених дел России от 29.08.2022                       № 1/9750                   "Об утверждении методик расчета показателей" </t>
  </si>
  <si>
    <t>"Пассажирооборот" — основной показатель раобты транспорта, произведение числа перевезённых пассажиров на расстояние их перевозки,
"автомобильный транспорт" - видназемного транспорта, осуществляющий перевозку грузов и пассажиров по безрельсовым путям,
"железнодорожный транспорт" - вид наземного транспорта, осуществляющий перевозку грузов и пассажиров колёсными транспортными средствами по рельсовым путям,
"пригородное железнодорожное сообщение" - перевозка пассажировжелезнодорожным транспортом на расстояние до 200 км</t>
  </si>
  <si>
    <t>где:                                                                                                                        Др - доля автомобильных дорог регионального и межмуниципального значения, соответствующих нормативным требованиям, процент;                                                                                                 Lнт рз - общая протяженность автомобильных дорог общего пользования регионального или межмуниципального значения, соответствующая нормативным требованиям, км;                                                                                                                    Lрз нтф - общая протяженность автомобильных дорог общего пользования регионального или межмуниципального значения, соответствующая нормативным требованиям, переданных в федеральную собственность начиная с 1 января 2018 г., нарастающим итогом                                     на отчетный период, км;                                                                                        Lобщ рз2017 - общая протяженность автомобильных дорог общего пользования регионального или межмуниципального значения                     по состоянию на 31 декабря 2017 г., км</t>
  </si>
  <si>
    <t>Lобщ фза - общая протяженность автомобильных дорог общего пользования федерального значения, включенных в состав дорожной сети городской агломерации, образованной городами с населением от 100             до 200 тысяч человек, на конец отчетного периода, км;
Lобщ рза - общая протяженность автомобильных дорог регионального или межмуниципального значения, включенных в состав дорожной сети городской агломерации, образованной городами с населением от 100               до 200 тысяч человек, на конец отчетного периода, км;
Lобщ мзаi - общая протяженность автомобильных дорог общего пользования местного значения, включенных в состав дорожной сети городской агломерации, образованной городами с населением от 100                  до 200 тысяч человек, на конец отчетного периода, км.</t>
  </si>
  <si>
    <t xml:space="preserve">                                  ТР = (ЧП / ЗТ) * 10000,
где:
ТР - Погибшие на 10 тыс. транспортных средств в Белгородской области (в отчетном году), человек;
ЧП - число лиц, погибших в дорожно-транспортных происшествиях          на автомобильных дорогах общего пользования в Белгородской области  (в отчетном году), человек;
ЗТ - количество зарегистрированных транспортных средств                                          в Белгородской области  (по состоянию на конец отчетного года), единица;
10000 - коэффициент перевода полученного значения в условные единицы</t>
  </si>
  <si>
    <t xml:space="preserve">                                                                                                                                где:                                                                                                                                           Да - доля дорожной сети городских агломераций, образованных городами с населением от 100 до 200 тысяч человек, находящаяся в нормативном состоянии, процент;
i - порядковый номер муниципального образования, входящего в состав городской агломерации, образованной городами с населением от 100                  до 200 тысяч человек;
n - число муниципальных образований, входящих в состав городской агломерации, образованной городами с населением от 100 до 200 тысяч человек;
Lнт фза - общая протяженность автомобильных дорог общего пользования федерального значения, находящихся в нормативном состоянии, включенных в состав дорожной сети городской агломерации, образованной городами с населением от 100 до 200 тысяч человек,                   на конец отчетного периода, км;
Lнт рза - общая протяженность автомобильных дорог общего пользования регионального или межмуниципального значения, находящихся в нормативном состоянии, включенных в состав дорожной сети городской агломерации, образованной городами с населением от 100 до 200 тысяч человек, на конец отчетного периода, км;                                                                                            Lнт мзаi - общая протяженность автомобильных дорог общего пользования местного значения, находящихся в нормативном состоянии, включенных в состав дорожной сети городской агломерации, образованной городами с населением от 100 до 200 тысяч человек,                        на конец отчетного периода, км;
</t>
  </si>
  <si>
    <t>Признак возрастания               / убывания</t>
  </si>
  <si>
    <t xml:space="preserve">Куратор муниципальной программы </t>
  </si>
  <si>
    <t>2025–2030 годы</t>
  </si>
  <si>
    <t>Цель муниципальной программы</t>
  </si>
  <si>
    <t xml:space="preserve">Направления (подпрограммы) муниципальной программы </t>
  </si>
  <si>
    <t>иные источники</t>
  </si>
  <si>
    <t>государственные внебюджетные фонды</t>
  </si>
  <si>
    <t>бюджет городского округа</t>
  </si>
  <si>
    <t>областной бюджет</t>
  </si>
  <si>
    <t xml:space="preserve"> федеральный бюджет</t>
  </si>
  <si>
    <t>Период реализации муниципальной программы</t>
  </si>
  <si>
    <t xml:space="preserve">2. Показатели муниципальной программы </t>
  </si>
  <si>
    <t>Связь с целями развития Белгородской области / стратегическими приоритетами Белгородской области</t>
  </si>
  <si>
    <t>На конец                                      2025 года</t>
  </si>
  <si>
    <t>3. Помесячный план достижения показателей муниципальной программы в 2025 году</t>
  </si>
  <si>
    <t>4. Структура муниципальной программы «Содержание дорожного хозяйства, организация транспортного обслуживания населения                                                    Старооскольского городского округа»</t>
  </si>
  <si>
    <t>Куратор: Губарев В.И. – заместитель главы администрации городского округа по строительству</t>
  </si>
  <si>
    <t xml:space="preserve">Количество приведенных в нормативное состояние искусственных сооружений на автомобильных дорогах местного значения.                                                                                                                                                                                                                      </t>
  </si>
  <si>
    <t>Осуществлены мероприятия по дорожной деятельности в отношении автомобильных дорог общего пользования местного значения и искусственных сооружений на них</t>
  </si>
  <si>
    <t>Выполнен комплекс мероприятий по организации транспортного обслуживания населения автомобильным транспортом</t>
  </si>
  <si>
    <t>Пассажирооборот автомобильным  транспортом</t>
  </si>
  <si>
    <t>1.3.1.</t>
  </si>
  <si>
    <t>Повышение качества содержания улично-дорожной сети и существующих объектов автомобильных дорог Старооскольского городского округа</t>
  </si>
  <si>
    <t>Выполнен комплекс мероприятий по содержанию улично-дорожной сети городского округа</t>
  </si>
  <si>
    <t>Поддержание нормативного эксплуатационного состояния дорог</t>
  </si>
  <si>
    <t>Обеспечение деятельности и выполнение функций управления капитального стрительства</t>
  </si>
  <si>
    <t xml:space="preserve">*  Реализация регионального проекта до 2024 года осуществлялась в рамках муниципальной программы Старооскольского городского округа «Содержание дорожного хозяйства, организация транспортного обслуживания населения Старооскольского городского округа» , утвержденной постановлением главы администрации Старооскольского городского округа от 30 октября                      2014 года №  3683 «Об утверждении  муниципальной программы «Содержание дорожного хозяйства, организация транспортного обслуживания населения Старооскольского городского округа»
</t>
  </si>
  <si>
    <t>Наименование муниципальной программы, структурного элемента, источник финансового обеспечения</t>
  </si>
  <si>
    <t>Муниципальная программа «Содержание дорожного хозяйства, организация транспортного обслуживания населения Старооскольского городского округа»</t>
  </si>
  <si>
    <t>5. Финансовое обеспечение муниципальной программы Старооскольского городского округа</t>
  </si>
  <si>
    <t>9 4 01 2 210 0</t>
  </si>
  <si>
    <t xml:space="preserve"> 04 08</t>
  </si>
  <si>
    <t>Местный бюджет</t>
  </si>
  <si>
    <t>Бюджет (всего), из них:</t>
  </si>
  <si>
    <t>850; 873</t>
  </si>
  <si>
    <t>Федеральный бюджет</t>
  </si>
  <si>
    <t>850;866</t>
  </si>
  <si>
    <t>600;200</t>
  </si>
  <si>
    <t>Муниципальная программа  (всего), в том числе:</t>
  </si>
  <si>
    <t xml:space="preserve"> Обеспечение сохранности существующей сети автомобильных дорог и безопасности дорожного движения     </t>
  </si>
  <si>
    <t>Выполнены мероприятия по содержанию, ремонту и капитальному ремонту автомобильных дорог, дорог местного значения                                                                                                    и исусственных сооружений на них</t>
  </si>
  <si>
    <t>Протяженность капитально отремонтированных автомобильных дорог                                                                 Приведение автодорог к нормативным требованиям</t>
  </si>
  <si>
    <t xml:space="preserve">Обеспечение достижений показателей  учреждений в сфере дорожной деятельности </t>
  </si>
  <si>
    <t xml:space="preserve">Осуществлены закупки товаров, работ и услуг для обеспечения функций управления капитального строительства, заключены муниципальные  контракты на выполнение мероприятий в сфере дорожной деятельности </t>
  </si>
  <si>
    <t xml:space="preserve">Создание условий для устойчивого функционирования транспортной системы и дорожной сети Старооскольского городского округа Белгородской области в соответствии с социально-экономическими потребностями населения         </t>
  </si>
  <si>
    <t>Департамент строительства и архитектуры Старооскольского городского округа</t>
  </si>
  <si>
    <t>Срок реализации: 2025 – 2030 годы</t>
  </si>
  <si>
    <t xml:space="preserve"> 04 12</t>
  </si>
  <si>
    <t>II. Паспорт муниципальной программы  «Содержание дорожного хозяйства, организация транспортного обслуживания населения Старооскольского городского округа» (далее - муниципальная программа)</t>
  </si>
  <si>
    <t xml:space="preserve">Ответственный исполнитель муниципальной программы </t>
  </si>
  <si>
    <t xml:space="preserve">Цель стратегического развития Белгородской области: обеспечение транспортной доступности на всей территории Белгородской области и повышение уровня безопасности транспортной инфраструктуры                              </t>
  </si>
  <si>
    <t>Показатель: доля протяженности автомобильных дорог общего пользования регионального (межмуниципального) значения, соответствующих нормативным требованиям к транспортно                               - эксплуатационным показателям, в общей протяженности автомобильных дорог общего пользования регионального или межмуниципального значения</t>
  </si>
  <si>
    <t>Связь с целями развития Старооскольского городского округа / стратегическими приоритетами Старооскольского городского округа</t>
  </si>
  <si>
    <t xml:space="preserve">Главная стратегическая цель Старооскольского городского округа – максимальное использование социально-экономического потенциала и возможностей территории для укрепления инвестиционной привлекательности и конкурентоспособности экономики, сохранения демографического ресурса, роста уровня жизни населения и качественных преобразований социальной и пространственной инфраструктуры         </t>
  </si>
  <si>
    <t>Доля протяженности автомобильных дорог общего пользования местного значения с твердым покрытием в общей протяженности автодорог общего пользования, %</t>
  </si>
  <si>
    <t>Доля протяженности автомобильных дорог общего пользования местного значения с твердым покрытием в общей протяженности автодорог общего пользования</t>
  </si>
  <si>
    <t>Доля автомобильных дорог регионального                                        и межмуниципального значения, соответствующих нормативным требованиям</t>
  </si>
  <si>
    <t>Ведомственный проект «Увеличение  протяженности автомобильных дорог и обеспечение транспортной доступности населенных пунктов  и районов индивидуальной жилищной застройки»</t>
  </si>
  <si>
    <r>
      <t xml:space="preserve">Срок реализации: </t>
    </r>
    <r>
      <rPr>
        <sz val="12"/>
        <rFont val="Times New Roman"/>
        <family val="1"/>
        <charset val="204"/>
      </rPr>
      <t>2025 –  2030 годы</t>
    </r>
  </si>
  <si>
    <t>Обеспечение автодорогами с твердым покрытием населенных пунктов и районов индивидуальной жилищной застройки</t>
  </si>
  <si>
    <t>Выполнено строительство (реконструкция) автомобильных дорог и искусственных сооружений на них</t>
  </si>
  <si>
    <t>1.5.1.</t>
  </si>
  <si>
    <t>1.6.</t>
  </si>
  <si>
    <t xml:space="preserve">1.6.1. </t>
  </si>
  <si>
    <t xml:space="preserve">1.6.2. </t>
  </si>
  <si>
    <t>13 3 01</t>
  </si>
  <si>
    <t>6.</t>
  </si>
  <si>
    <t>13 4 01</t>
  </si>
  <si>
    <t xml:space="preserve">13 4 02 </t>
  </si>
  <si>
    <t xml:space="preserve">Стратегия социально-экономического развития 
Старооскольского городского округа 
на долгосрочный период до                       2035 года
</t>
  </si>
  <si>
    <t>Связь с показателями государственных программ Белгородской области</t>
  </si>
  <si>
    <t xml:space="preserve">Ответственный за реализацию: заместитель начальника департамента строительства и архитектуры </t>
  </si>
  <si>
    <t xml:space="preserve">13 4 04 </t>
  </si>
  <si>
    <t xml:space="preserve">13 4 03 </t>
  </si>
  <si>
    <t>Комплекс процессных мероприятий 4 «Обеспечение реализации муниципальной программы «Содержание дорожного хозяйства, организация транспортного обслуживания населения Старооскольского городского округа»</t>
  </si>
  <si>
    <r>
      <t xml:space="preserve">Комплекс процессных мероприятий 3 </t>
    </r>
    <r>
      <rPr>
        <b/>
        <sz val="12"/>
        <rFont val="Times New Roman"/>
        <family val="1"/>
        <charset val="204"/>
      </rPr>
      <t>«Совершенствование и развитие дорожной сети в Старооскольском городском округе»</t>
    </r>
  </si>
  <si>
    <t>Комплекс процессных мероприятий 2 «Организация транспортного обслуживания населения Старооскольского городского округа»</t>
  </si>
  <si>
    <t>Комплекс процессных мероприятий 1 «Содержание дорожного хозяйства»</t>
  </si>
  <si>
    <t xml:space="preserve">13 3 01 44100 </t>
  </si>
  <si>
    <t>Комплекс процессных мероприятий 3 «Совершенствование и развитие дорожной сети в Старооскольском городском округе»</t>
  </si>
  <si>
    <t>10 03</t>
  </si>
  <si>
    <t>13 1 И8</t>
  </si>
  <si>
    <t>Соисполнители муниципальной программы</t>
  </si>
  <si>
    <t xml:space="preserve">Муниципальное казенное учреждение «Управление жизнеобеспечением и развитием Старооскольского городского округа» (далее – МКУ «УЖиРГО»);
ДСиА;
муниципальное казенное учреждение «Управление капитального строительства» Старооскольского городского округа (далее – МКУ «УКС»)
</t>
  </si>
  <si>
    <t xml:space="preserve">Администрация Старооскольского городского округа в лице департамента строительства и архитектуры (далее – ДСиА)
</t>
  </si>
  <si>
    <t xml:space="preserve">Заместитель начальника департамента строительства и архитектуры  </t>
  </si>
  <si>
    <t>Муниципальный проект «Региональная и местная дорожная сеть», входящий в национальный проект</t>
  </si>
  <si>
    <t xml:space="preserve">13 1 И8 9Д140 </t>
  </si>
  <si>
    <t>13 4 01 25200</t>
  </si>
  <si>
    <t>13 4 01 22170</t>
  </si>
  <si>
    <t>13 4 02 73860</t>
  </si>
  <si>
    <t>13 4 02 S3860</t>
  </si>
  <si>
    <t>13 4 02 26010</t>
  </si>
  <si>
    <t>13 4 02 22180</t>
  </si>
  <si>
    <t>13 4 02 73820</t>
  </si>
  <si>
    <t xml:space="preserve">13 4 02 73830 </t>
  </si>
  <si>
    <t xml:space="preserve">13 4 02 S3830 </t>
  </si>
  <si>
    <t>13 4 02 63000</t>
  </si>
  <si>
    <t>13 4 03 9Д090</t>
  </si>
  <si>
    <t>13 4 03 SД090</t>
  </si>
  <si>
    <t>13 4 03 44300</t>
  </si>
  <si>
    <t>13 4 03 25200</t>
  </si>
  <si>
    <t>13 4 04 22180</t>
  </si>
  <si>
    <t xml:space="preserve">Цель муниципальной программы: создание условий для устойчивого функционирования транспортной системы и дорожной сети Старооскольского городского округа Белгородской области в соответствии с социально-экономическими потребностями населения                                                   </t>
  </si>
  <si>
    <r>
      <t xml:space="preserve">Срок реализации: </t>
    </r>
    <r>
      <rPr>
        <sz val="12"/>
        <rFont val="Times New Roman"/>
        <family val="1"/>
        <charset val="204"/>
      </rPr>
      <t>2025 год</t>
    </r>
  </si>
  <si>
    <t>Повышение качества дорожной сети, в том числе уличной сети</t>
  </si>
  <si>
    <t xml:space="preserve">Выполнены дорожные работы в соответствии с программой дорожной деятельности </t>
  </si>
  <si>
    <t>Приведение в нормативное состояние/строительство искусственных сооружений на автомобильных дорогах местного значения</t>
  </si>
  <si>
    <t xml:space="preserve">Протяженность автомобильных дорог общего пользования местного значения, подлежащих ремонту в рамках муниципального проекта «Региональная и местная дорожная сеть», входящего в национальный проект»                                                                                                </t>
  </si>
  <si>
    <t>Куратор: Баранов М.К. – первый заместитель начальника департамента жилищно-коммунального хозяйства</t>
  </si>
  <si>
    <t>Ответственный за реализацию: заместитель начальника департамента жилищно-коммунального хозяйства</t>
  </si>
  <si>
    <t>Ответственный за реализацию: заместитель начальника департамента строительства и архитектуры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</si>
</sst>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indexed="64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66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/>
    <xf numFmtId="0" fontId="17" fillId="0" borderId="0"/>
    <xf numFmtId="0" fontId="20" fillId="0" borderId="0" applyNumberFormat="0" applyFill="0" applyBorder="0" applyProtection="0"/>
    <xf numFmtId="0" fontId="20" fillId="0" borderId="0" applyNumberFormat="0" applyFill="0" applyBorder="0" applyProtection="0"/>
    <xf numFmtId="0" fontId="17" fillId="0" borderId="0"/>
    <xf numFmtId="0" fontId="17" fillId="0" borderId="0"/>
  </cellStyleXfs>
  <cellXfs count="261">
    <xf numFmtId="0" fontId="0" fillId="0" borderId="0" xfId="0"/>
    <xf numFmtId="0" fontId="4" fillId="0" borderId="0" xfId="0" applyFont="1"/>
    <xf numFmtId="0" fontId="6" fillId="0" borderId="0" xfId="1" applyFont="1" applyAlignment="1">
      <alignment vertical="top"/>
    </xf>
    <xf numFmtId="0" fontId="4" fillId="0" borderId="0" xfId="0" applyFont="1" applyBorder="1"/>
    <xf numFmtId="0" fontId="6" fillId="0" borderId="0" xfId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10" fillId="0" borderId="0" xfId="2"/>
    <xf numFmtId="0" fontId="11" fillId="0" borderId="0" xfId="3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0" fontId="10" fillId="0" borderId="0" xfId="2" applyBorder="1"/>
    <xf numFmtId="0" fontId="7" fillId="0" borderId="1" xfId="2" applyFont="1" applyBorder="1" applyAlignment="1">
      <alignment vertical="center" wrapText="1"/>
    </xf>
    <xf numFmtId="14" fontId="9" fillId="0" borderId="1" xfId="2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vertical="center" wrapText="1"/>
    </xf>
    <xf numFmtId="0" fontId="9" fillId="0" borderId="1" xfId="2" applyFont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center" vertical="center" wrapText="1"/>
    </xf>
    <xf numFmtId="0" fontId="9" fillId="0" borderId="0" xfId="2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vertical="center" wrapText="1"/>
    </xf>
    <xf numFmtId="165" fontId="4" fillId="0" borderId="0" xfId="0" applyNumberFormat="1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3" borderId="9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9" fillId="0" borderId="1" xfId="4" applyFont="1" applyBorder="1" applyAlignment="1">
      <alignment horizontal="center" vertical="top" wrapText="1"/>
    </xf>
    <xf numFmtId="0" fontId="9" fillId="0" borderId="1" xfId="4" applyFont="1" applyBorder="1" applyAlignment="1">
      <alignment horizontal="center" vertical="top"/>
    </xf>
    <xf numFmtId="0" fontId="4" fillId="0" borderId="1" xfId="4" applyFont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12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49" fontId="19" fillId="0" borderId="1" xfId="0" applyNumberFormat="1" applyFont="1" applyBorder="1" applyAlignment="1">
      <alignment vertical="top" wrapText="1"/>
    </xf>
    <xf numFmtId="0" fontId="19" fillId="0" borderId="5" xfId="0" applyFont="1" applyBorder="1" applyAlignment="1">
      <alignment vertical="top" wrapText="1"/>
    </xf>
    <xf numFmtId="49" fontId="19" fillId="0" borderId="6" xfId="0" applyNumberFormat="1" applyFont="1" applyBorder="1" applyAlignment="1">
      <alignment vertical="top" wrapText="1"/>
    </xf>
    <xf numFmtId="0" fontId="19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2" applyFont="1" applyFill="1" applyBorder="1" applyAlignment="1">
      <alignment horizontal="left" vertical="center" wrapText="1"/>
    </xf>
    <xf numFmtId="49" fontId="9" fillId="0" borderId="1" xfId="2" applyNumberFormat="1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19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6" fillId="0" borderId="0" xfId="1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/>
    <xf numFmtId="0" fontId="4" fillId="0" borderId="0" xfId="0" applyFont="1" applyFill="1"/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5" fontId="4" fillId="0" borderId="0" xfId="0" applyNumberFormat="1" applyFont="1" applyFill="1"/>
    <xf numFmtId="0" fontId="4" fillId="0" borderId="0" xfId="0" applyFont="1" applyFill="1" applyBorder="1"/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2"/>
    </xf>
    <xf numFmtId="0" fontId="4" fillId="0" borderId="1" xfId="0" applyFont="1" applyFill="1" applyBorder="1" applyAlignment="1">
      <alignment horizontal="left" vertical="center" wrapText="1" indent="4"/>
    </xf>
    <xf numFmtId="0" fontId="4" fillId="0" borderId="5" xfId="0" applyFont="1" applyFill="1" applyBorder="1" applyAlignment="1">
      <alignment vertical="center" wrapText="1"/>
    </xf>
    <xf numFmtId="0" fontId="7" fillId="0" borderId="0" xfId="0" applyFont="1"/>
    <xf numFmtId="0" fontId="4" fillId="3" borderId="0" xfId="0" applyNumberFormat="1" applyFont="1" applyFill="1" applyBorder="1" applyAlignment="1">
      <alignment horizontal="left" vertical="center" wrapText="1"/>
    </xf>
    <xf numFmtId="0" fontId="4" fillId="3" borderId="20" xfId="0" applyNumberFormat="1" applyFont="1" applyFill="1" applyBorder="1" applyAlignment="1">
      <alignment horizontal="left" vertical="center" wrapText="1"/>
    </xf>
    <xf numFmtId="0" fontId="9" fillId="0" borderId="7" xfId="2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/>
    <xf numFmtId="4" fontId="4" fillId="0" borderId="1" xfId="0" applyNumberFormat="1" applyFont="1" applyFill="1" applyBorder="1" applyAlignment="1">
      <alignment horizontal="left" vertical="center" wrapText="1" indent="2"/>
    </xf>
    <xf numFmtId="0" fontId="3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horizontal="center" vertical="center"/>
    </xf>
    <xf numFmtId="0" fontId="4" fillId="0" borderId="18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0" fontId="9" fillId="0" borderId="17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165" fontId="4" fillId="6" borderId="1" xfId="0" applyNumberFormat="1" applyFont="1" applyFill="1" applyBorder="1" applyAlignment="1">
      <alignment horizontal="center" vertical="center" wrapText="1"/>
    </xf>
    <xf numFmtId="165" fontId="4" fillId="7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/>
    <xf numFmtId="0" fontId="9" fillId="0" borderId="1" xfId="2" applyFont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6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13" fillId="0" borderId="8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0" fontId="13" fillId="0" borderId="3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applyFont="1" applyBorder="1" applyAlignment="1">
      <alignment horizontal="left" vertical="center" wrapText="1"/>
    </xf>
    <xf numFmtId="0" fontId="9" fillId="0" borderId="10" xfId="2" applyFont="1" applyFill="1" applyBorder="1" applyAlignment="1">
      <alignment horizontal="left" vertical="center" wrapText="1"/>
    </xf>
    <xf numFmtId="0" fontId="9" fillId="0" borderId="11" xfId="2" applyFont="1" applyFill="1" applyBorder="1" applyAlignment="1">
      <alignment horizontal="left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21" xfId="2" applyFont="1" applyBorder="1" applyAlignment="1">
      <alignment horizontal="center" vertical="center" wrapText="1"/>
    </xf>
    <xf numFmtId="0" fontId="9" fillId="0" borderId="16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10" xfId="0" applyNumberFormat="1" applyFont="1" applyFill="1" applyBorder="1" applyAlignment="1">
      <alignment horizontal="left" vertical="center" wrapText="1"/>
    </xf>
    <xf numFmtId="0" fontId="4" fillId="0" borderId="16" xfId="0" applyNumberFormat="1" applyFont="1" applyFill="1" applyBorder="1" applyAlignment="1">
      <alignment horizontal="left" vertical="center" wrapText="1"/>
    </xf>
    <xf numFmtId="0" fontId="4" fillId="0" borderId="15" xfId="0" applyNumberFormat="1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3"/>
    <cellStyle name="Гиперссылка 2 2" xfId="5"/>
    <cellStyle name="Гиперссылка 2 3" xfId="6"/>
    <cellStyle name="Обычный" xfId="0" builtinId="0"/>
    <cellStyle name="Обычный 2" xfId="2"/>
    <cellStyle name="Обычный 2 2" xfId="7"/>
    <cellStyle name="Обычный 2 3" xfId="8"/>
    <cellStyle name="Обычный 3" xfId="4"/>
  </cellStyles>
  <dxfs count="0"/>
  <tableStyles count="0" defaultTableStyle="TableStyleMedium2" defaultPivotStyle="PivotStyleLight16"/>
  <colors>
    <mruColors>
      <color rgb="FFFF66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1105574</xdr:colOff>
      <xdr:row>6</xdr:row>
      <xdr:rowOff>38553</xdr:rowOff>
    </xdr:from>
    <xdr:to>
      <xdr:col>5</xdr:col>
      <xdr:colOff>3559962</xdr:colOff>
      <xdr:row>6</xdr:row>
      <xdr:rowOff>590211</xdr:rowOff>
    </xdr:to>
    <xdr:pic>
      <xdr:nvPicPr>
        <xdr:cNvPr id="3" name="Консультант Плюс"/>
        <xdr:cNvPicPr preferRelativeResize="0"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405681" y="3399517"/>
          <a:ext cx="2454388" cy="551658"/>
        </a:xfrm>
        <a:prstGeom prst="rect">
          <a:avLst/>
        </a:prstGeom>
        <a:noFill/>
        <a:ln>
          <a:noFill/>
        </a:ln>
      </xdr:spPr>
    </xdr:pic>
    <xdr:clientData fLocksWithSheet="0"/>
  </xdr:twoCellAnchor>
  <xdr:twoCellAnchor editAs="oneCell">
    <xdr:from>
      <xdr:col>5</xdr:col>
      <xdr:colOff>394607</xdr:colOff>
      <xdr:row>7</xdr:row>
      <xdr:rowOff>119064</xdr:rowOff>
    </xdr:from>
    <xdr:to>
      <xdr:col>5</xdr:col>
      <xdr:colOff>4109357</xdr:colOff>
      <xdr:row>7</xdr:row>
      <xdr:rowOff>768279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94714" y="7153957"/>
          <a:ext cx="3714750" cy="649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zoomScaleSheetLayoutView="80" workbookViewId="0">
      <selection activeCell="B9" sqref="B9:C9"/>
    </sheetView>
  </sheetViews>
  <sheetFormatPr defaultColWidth="9.109375" defaultRowHeight="15.6"/>
  <cols>
    <col min="1" max="1" width="56.88671875" style="5" customWidth="1"/>
    <col min="2" max="2" width="69.88671875" style="5" bestFit="1" customWidth="1"/>
    <col min="3" max="3" width="26.44140625" style="5" customWidth="1"/>
    <col min="4" max="4" width="9.109375" style="5"/>
    <col min="5" max="5" width="14.33203125" style="5" bestFit="1" customWidth="1"/>
    <col min="6" max="6" width="13.109375" style="5" bestFit="1" customWidth="1"/>
    <col min="7" max="16384" width="9.109375" style="5"/>
  </cols>
  <sheetData>
    <row r="1" spans="1:5">
      <c r="A1" s="4"/>
    </row>
    <row r="2" spans="1:5" ht="36.75" customHeight="1">
      <c r="A2" s="157" t="s">
        <v>237</v>
      </c>
      <c r="B2" s="157"/>
      <c r="C2" s="157"/>
    </row>
    <row r="3" spans="1:5" ht="7.5" customHeight="1">
      <c r="A3" s="50"/>
      <c r="B3" s="50"/>
      <c r="C3" s="50"/>
    </row>
    <row r="4" spans="1:5" ht="18.75" customHeight="1">
      <c r="A4" s="158" t="s">
        <v>2</v>
      </c>
      <c r="B4" s="158"/>
      <c r="C4" s="158"/>
    </row>
    <row r="5" spans="1:5" ht="19.5" customHeight="1">
      <c r="A5" s="61" t="s">
        <v>190</v>
      </c>
      <c r="B5" s="159" t="s">
        <v>274</v>
      </c>
      <c r="C5" s="159"/>
    </row>
    <row r="6" spans="1:5" ht="29.4" customHeight="1">
      <c r="A6" s="71" t="s">
        <v>238</v>
      </c>
      <c r="B6" s="160" t="s">
        <v>273</v>
      </c>
      <c r="C6" s="160"/>
    </row>
    <row r="7" spans="1:5" ht="77.400000000000006" customHeight="1">
      <c r="A7" s="135" t="s">
        <v>271</v>
      </c>
      <c r="B7" s="161" t="s">
        <v>272</v>
      </c>
      <c r="C7" s="162"/>
    </row>
    <row r="8" spans="1:5">
      <c r="A8" s="61" t="s">
        <v>199</v>
      </c>
      <c r="B8" s="159" t="s">
        <v>191</v>
      </c>
      <c r="C8" s="159"/>
    </row>
    <row r="9" spans="1:5" ht="50.4" customHeight="1">
      <c r="A9" s="61" t="s">
        <v>192</v>
      </c>
      <c r="B9" s="148" t="s">
        <v>233</v>
      </c>
      <c r="C9" s="150"/>
    </row>
    <row r="10" spans="1:5" ht="17.399999999999999" customHeight="1">
      <c r="A10" s="151" t="s">
        <v>193</v>
      </c>
      <c r="B10" s="152" t="s">
        <v>111</v>
      </c>
      <c r="C10" s="152"/>
    </row>
    <row r="11" spans="1:5" ht="29.25" hidden="1" customHeight="1">
      <c r="A11" s="151"/>
      <c r="B11" s="152" t="s">
        <v>4</v>
      </c>
      <c r="C11" s="152"/>
    </row>
    <row r="12" spans="1:5" ht="30.75" customHeight="1">
      <c r="A12" s="146" t="s">
        <v>3</v>
      </c>
      <c r="B12" s="33" t="s">
        <v>5</v>
      </c>
      <c r="C12" s="33" t="s">
        <v>6</v>
      </c>
    </row>
    <row r="13" spans="1:5" ht="17.25" customHeight="1">
      <c r="A13" s="156"/>
      <c r="B13" s="36" t="s">
        <v>124</v>
      </c>
      <c r="C13" s="67">
        <f>'5. Финансовое обеспечение ГП'!N55</f>
        <v>5576812.4892095998</v>
      </c>
      <c r="E13" s="26" t="e">
        <f>#REF!+C17+C18</f>
        <v>#REF!</v>
      </c>
    </row>
    <row r="14" spans="1:5" ht="13.8" customHeight="1">
      <c r="A14" s="156"/>
      <c r="B14" s="25" t="s">
        <v>198</v>
      </c>
      <c r="C14" s="67">
        <f>'5. Финансовое обеспечение ГП'!N56</f>
        <v>0</v>
      </c>
      <c r="E14" s="26"/>
    </row>
    <row r="15" spans="1:5" ht="15" customHeight="1">
      <c r="A15" s="156"/>
      <c r="B15" s="24" t="s">
        <v>197</v>
      </c>
      <c r="C15" s="67">
        <f>'5. Финансовое обеспечение ГП'!N57</f>
        <v>618626.59999999986</v>
      </c>
      <c r="E15" s="26"/>
    </row>
    <row r="16" spans="1:5" ht="15" customHeight="1">
      <c r="A16" s="156"/>
      <c r="B16" s="24" t="s">
        <v>196</v>
      </c>
      <c r="C16" s="67">
        <f>'5. Финансовое обеспечение ГП'!N58</f>
        <v>4958185.8892096002</v>
      </c>
      <c r="E16" s="26"/>
    </row>
    <row r="17" spans="1:5" ht="15" customHeight="1">
      <c r="A17" s="156"/>
      <c r="B17" s="24" t="s">
        <v>195</v>
      </c>
      <c r="C17" s="68">
        <v>0</v>
      </c>
    </row>
    <row r="18" spans="1:5" ht="15" customHeight="1">
      <c r="A18" s="156"/>
      <c r="B18" s="24" t="s">
        <v>194</v>
      </c>
      <c r="C18" s="67">
        <v>0</v>
      </c>
    </row>
    <row r="19" spans="1:5" ht="24" hidden="1" customHeight="1">
      <c r="A19" s="147"/>
      <c r="B19" s="24" t="s">
        <v>118</v>
      </c>
      <c r="C19" s="13"/>
    </row>
    <row r="20" spans="1:5" ht="47.4" customHeight="1">
      <c r="A20" s="146" t="s">
        <v>201</v>
      </c>
      <c r="B20" s="153" t="s">
        <v>239</v>
      </c>
      <c r="C20" s="149"/>
    </row>
    <row r="21" spans="1:5" ht="64.8" customHeight="1">
      <c r="A21" s="147"/>
      <c r="B21" s="154" t="s">
        <v>240</v>
      </c>
      <c r="C21" s="155"/>
    </row>
    <row r="22" spans="1:5" ht="79.2" customHeight="1">
      <c r="A22" s="146" t="s">
        <v>241</v>
      </c>
      <c r="B22" s="148" t="s">
        <v>242</v>
      </c>
      <c r="C22" s="149"/>
    </row>
    <row r="23" spans="1:5" ht="29.4" customHeight="1">
      <c r="A23" s="147"/>
      <c r="B23" s="144" t="s">
        <v>244</v>
      </c>
      <c r="C23" s="145"/>
      <c r="E23" s="28"/>
    </row>
    <row r="25" spans="1:5" ht="225" customHeight="1"/>
    <row r="28" spans="1:5" ht="36" customHeight="1"/>
  </sheetData>
  <mergeCells count="17">
    <mergeCell ref="A2:C2"/>
    <mergeCell ref="A4:C4"/>
    <mergeCell ref="B5:C5"/>
    <mergeCell ref="B6:C6"/>
    <mergeCell ref="B8:C8"/>
    <mergeCell ref="B7:C7"/>
    <mergeCell ref="B23:C23"/>
    <mergeCell ref="A22:A23"/>
    <mergeCell ref="B22:C22"/>
    <mergeCell ref="B9:C9"/>
    <mergeCell ref="A10:A11"/>
    <mergeCell ref="B10:C10"/>
    <mergeCell ref="B11:C11"/>
    <mergeCell ref="A20:A21"/>
    <mergeCell ref="B20:C20"/>
    <mergeCell ref="B21:C21"/>
    <mergeCell ref="A12:A19"/>
  </mergeCells>
  <printOptions horizontalCentered="1"/>
  <pageMargins left="0.59055118110236227" right="0.59055118110236227" top="0.51181102362204722" bottom="0.39370078740157483" header="0.31496062992125984" footer="0.31496062992125984"/>
  <pageSetup paperSize="9" scale="85" firstPageNumber="12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"/>
  <sheetViews>
    <sheetView view="pageBreakPreview" zoomScale="80" zoomScaleNormal="80" zoomScaleSheetLayoutView="80" workbookViewId="0">
      <selection activeCell="A8" sqref="A8:R8"/>
    </sheetView>
  </sheetViews>
  <sheetFormatPr defaultColWidth="9.109375" defaultRowHeight="15.6"/>
  <cols>
    <col min="1" max="1" width="9.109375" style="73"/>
    <col min="2" max="2" width="32" style="73" customWidth="1"/>
    <col min="3" max="3" width="14.5546875" style="73" customWidth="1"/>
    <col min="4" max="4" width="16.5546875" style="73" customWidth="1"/>
    <col min="5" max="5" width="14.88671875" style="73" customWidth="1"/>
    <col min="6" max="6" width="11.88671875" style="73" customWidth="1"/>
    <col min="7" max="7" width="7.6640625" style="73" customWidth="1"/>
    <col min="8" max="8" width="9.109375" style="73" hidden="1" customWidth="1"/>
    <col min="9" max="9" width="9.109375" style="73"/>
    <col min="10" max="10" width="7.88671875" style="73" customWidth="1"/>
    <col min="11" max="11" width="8.33203125" style="73" customWidth="1"/>
    <col min="12" max="12" width="8.44140625" style="73" customWidth="1"/>
    <col min="13" max="13" width="7.88671875" style="73" customWidth="1"/>
    <col min="14" max="14" width="7.5546875" style="73" customWidth="1"/>
    <col min="15" max="15" width="17.33203125" style="73" customWidth="1"/>
    <col min="16" max="16" width="17.6640625" style="73" customWidth="1"/>
    <col min="17" max="17" width="27.109375" style="73" customWidth="1"/>
    <col min="18" max="18" width="19.88671875" style="73" customWidth="1"/>
    <col min="19" max="19" width="18.88671875" style="73" hidden="1" customWidth="1"/>
    <col min="20" max="20" width="19.6640625" style="73" hidden="1" customWidth="1"/>
    <col min="21" max="16384" width="9.109375" style="73"/>
  </cols>
  <sheetData>
    <row r="1" spans="1:20">
      <c r="A1" s="72" t="str">
        <f>HYPERLINK("#Оглавление!A1","Назад в оглавление")</f>
        <v>Назад в оглавление</v>
      </c>
    </row>
    <row r="2" spans="1:20" ht="28.5" customHeight="1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</row>
    <row r="3" spans="1:20" ht="36.75" customHeight="1">
      <c r="A3" s="169" t="s">
        <v>200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</row>
    <row r="4" spans="1:20" ht="36.75" customHeight="1">
      <c r="A4" s="74"/>
      <c r="B4" s="74"/>
      <c r="C4" s="75"/>
      <c r="D4" s="75"/>
      <c r="E4" s="74"/>
      <c r="F4" s="74"/>
      <c r="G4" s="74"/>
      <c r="H4" s="74"/>
      <c r="I4" s="74"/>
      <c r="J4" s="74"/>
      <c r="K4" s="74"/>
      <c r="L4" s="74"/>
      <c r="M4" s="74"/>
      <c r="N4" s="74"/>
      <c r="O4" s="75"/>
      <c r="P4" s="75"/>
      <c r="Q4" s="74"/>
      <c r="R4" s="74"/>
      <c r="S4" s="74"/>
      <c r="T4" s="74"/>
    </row>
    <row r="5" spans="1:20" ht="29.25" customHeight="1">
      <c r="A5" s="163" t="s">
        <v>0</v>
      </c>
      <c r="B5" s="163" t="s">
        <v>7</v>
      </c>
      <c r="C5" s="170" t="s">
        <v>8</v>
      </c>
      <c r="D5" s="170" t="s">
        <v>189</v>
      </c>
      <c r="E5" s="163" t="s">
        <v>9</v>
      </c>
      <c r="F5" s="163" t="s">
        <v>10</v>
      </c>
      <c r="G5" s="163"/>
      <c r="H5" s="172" t="s">
        <v>15</v>
      </c>
      <c r="I5" s="173"/>
      <c r="J5" s="173"/>
      <c r="K5" s="173"/>
      <c r="L5" s="173"/>
      <c r="M5" s="173"/>
      <c r="N5" s="174"/>
      <c r="O5" s="175" t="s">
        <v>14</v>
      </c>
      <c r="P5" s="170" t="s">
        <v>152</v>
      </c>
      <c r="Q5" s="163" t="s">
        <v>11</v>
      </c>
      <c r="R5" s="163" t="s">
        <v>259</v>
      </c>
      <c r="S5" s="164" t="s">
        <v>113</v>
      </c>
      <c r="T5" s="164" t="s">
        <v>114</v>
      </c>
    </row>
    <row r="6" spans="1:20" ht="76.5" customHeight="1">
      <c r="A6" s="163"/>
      <c r="B6" s="163"/>
      <c r="C6" s="171"/>
      <c r="D6" s="171"/>
      <c r="E6" s="163"/>
      <c r="F6" s="76" t="s">
        <v>12</v>
      </c>
      <c r="G6" s="76" t="s">
        <v>13</v>
      </c>
      <c r="H6" s="77">
        <v>2024</v>
      </c>
      <c r="I6" s="76">
        <v>2025</v>
      </c>
      <c r="J6" s="76">
        <v>2026</v>
      </c>
      <c r="K6" s="76">
        <v>2027</v>
      </c>
      <c r="L6" s="76">
        <v>2028</v>
      </c>
      <c r="M6" s="76">
        <v>2029</v>
      </c>
      <c r="N6" s="76">
        <v>2030</v>
      </c>
      <c r="O6" s="176"/>
      <c r="P6" s="171"/>
      <c r="Q6" s="163"/>
      <c r="R6" s="163"/>
      <c r="S6" s="164"/>
      <c r="T6" s="164"/>
    </row>
    <row r="7" spans="1:20" ht="23.25" customHeight="1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76">
        <v>9</v>
      </c>
      <c r="J7" s="76">
        <v>10</v>
      </c>
      <c r="K7" s="76">
        <v>11</v>
      </c>
      <c r="L7" s="76">
        <v>12</v>
      </c>
      <c r="M7" s="76">
        <v>13</v>
      </c>
      <c r="N7" s="76">
        <v>14</v>
      </c>
      <c r="O7" s="76">
        <v>15</v>
      </c>
      <c r="P7" s="76">
        <v>16</v>
      </c>
      <c r="Q7" s="76">
        <v>17</v>
      </c>
      <c r="R7" s="76">
        <v>18</v>
      </c>
      <c r="S7" s="49">
        <v>19</v>
      </c>
      <c r="T7" s="49">
        <v>20</v>
      </c>
    </row>
    <row r="8" spans="1:20" ht="45" customHeight="1">
      <c r="A8" s="165" t="s">
        <v>292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7"/>
      <c r="S8" s="78"/>
      <c r="T8" s="70"/>
    </row>
    <row r="9" spans="1:20" ht="169.5" customHeight="1">
      <c r="A9" s="79">
        <v>1</v>
      </c>
      <c r="B9" s="80" t="s">
        <v>244</v>
      </c>
      <c r="C9" s="81" t="s">
        <v>153</v>
      </c>
      <c r="D9" s="82" t="s">
        <v>154</v>
      </c>
      <c r="E9" s="79" t="s">
        <v>48</v>
      </c>
      <c r="F9" s="82">
        <v>78.900000000000006</v>
      </c>
      <c r="G9" s="82">
        <v>2023</v>
      </c>
      <c r="H9" s="83">
        <v>79.099999999999994</v>
      </c>
      <c r="I9" s="83">
        <v>79.3</v>
      </c>
      <c r="J9" s="83">
        <v>79.5</v>
      </c>
      <c r="K9" s="83">
        <v>79.7</v>
      </c>
      <c r="L9" s="83">
        <v>79.900000000000006</v>
      </c>
      <c r="M9" s="83">
        <v>80.099999999999994</v>
      </c>
      <c r="N9" s="83">
        <v>80.3</v>
      </c>
      <c r="O9" s="30" t="s">
        <v>258</v>
      </c>
      <c r="P9" s="30" t="s">
        <v>234</v>
      </c>
      <c r="Q9" s="69" t="s">
        <v>156</v>
      </c>
      <c r="R9" s="65" t="s">
        <v>245</v>
      </c>
      <c r="S9" s="84" t="s">
        <v>109</v>
      </c>
      <c r="T9" s="84" t="s">
        <v>109</v>
      </c>
    </row>
    <row r="12" spans="1:20">
      <c r="B12" s="107" t="s">
        <v>243</v>
      </c>
    </row>
  </sheetData>
  <mergeCells count="16">
    <mergeCell ref="R5:R6"/>
    <mergeCell ref="S5:S6"/>
    <mergeCell ref="A8:R8"/>
    <mergeCell ref="T5:T6"/>
    <mergeCell ref="A2:T2"/>
    <mergeCell ref="A3:T3"/>
    <mergeCell ref="A5:A6"/>
    <mergeCell ref="B5:B6"/>
    <mergeCell ref="C5:C6"/>
    <mergeCell ref="D5:D6"/>
    <mergeCell ref="E5:E6"/>
    <mergeCell ref="F5:G5"/>
    <mergeCell ref="H5:N5"/>
    <mergeCell ref="O5:O6"/>
    <mergeCell ref="P5:P6"/>
    <mergeCell ref="Q5:Q6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58" firstPageNumber="13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X16"/>
  <sheetViews>
    <sheetView view="pageBreakPreview" zoomScale="80" zoomScaleSheetLayoutView="80" workbookViewId="0">
      <selection activeCell="B9" sqref="B9"/>
    </sheetView>
  </sheetViews>
  <sheetFormatPr defaultColWidth="9.109375" defaultRowHeight="15.6"/>
  <cols>
    <col min="1" max="1" width="5.44140625" style="1" customWidth="1"/>
    <col min="2" max="2" width="40" style="1" customWidth="1"/>
    <col min="3" max="3" width="12.33203125" style="1" customWidth="1"/>
    <col min="4" max="4" width="13.5546875" style="1" customWidth="1"/>
    <col min="5" max="5" width="9.109375" style="1"/>
    <col min="6" max="6" width="10.6640625" style="1" customWidth="1"/>
    <col min="7" max="12" width="9.109375" style="1"/>
    <col min="13" max="13" width="11.44140625" style="1" customWidth="1"/>
    <col min="14" max="15" width="9.109375" style="1"/>
    <col min="16" max="16" width="15.33203125" style="1" customWidth="1"/>
    <col min="17" max="16384" width="9.109375" style="1"/>
  </cols>
  <sheetData>
    <row r="1" spans="1:24">
      <c r="A1" s="2" t="str">
        <f>HYPERLINK("#Оглавление!A1","Назад в оглавление")</f>
        <v>Назад в оглавление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24" ht="41.25" customHeight="1">
      <c r="A2" s="181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58"/>
      <c r="R2" s="158"/>
      <c r="S2" s="158"/>
      <c r="T2" s="158"/>
      <c r="U2" s="158"/>
    </row>
    <row r="3" spans="1:24" ht="33.75" customHeight="1">
      <c r="A3" s="182" t="s">
        <v>203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</row>
    <row r="4" spans="1:24" ht="33.75" customHeight="1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24" ht="23.25" customHeight="1">
      <c r="A5" s="183" t="s">
        <v>0</v>
      </c>
      <c r="B5" s="183" t="s">
        <v>7</v>
      </c>
      <c r="C5" s="184" t="s">
        <v>115</v>
      </c>
      <c r="D5" s="183" t="s">
        <v>9</v>
      </c>
      <c r="E5" s="177" t="s">
        <v>157</v>
      </c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 t="s">
        <v>202</v>
      </c>
    </row>
    <row r="6" spans="1:24" ht="51.75" customHeight="1">
      <c r="A6" s="183"/>
      <c r="B6" s="183"/>
      <c r="C6" s="185"/>
      <c r="D6" s="183"/>
      <c r="E6" s="23" t="s">
        <v>40</v>
      </c>
      <c r="F6" s="23" t="s">
        <v>41</v>
      </c>
      <c r="G6" s="23" t="s">
        <v>32</v>
      </c>
      <c r="H6" s="23" t="s">
        <v>42</v>
      </c>
      <c r="I6" s="23" t="s">
        <v>17</v>
      </c>
      <c r="J6" s="23" t="s">
        <v>18</v>
      </c>
      <c r="K6" s="23" t="s">
        <v>19</v>
      </c>
      <c r="L6" s="23" t="s">
        <v>43</v>
      </c>
      <c r="M6" s="23" t="s">
        <v>44</v>
      </c>
      <c r="N6" s="23" t="s">
        <v>45</v>
      </c>
      <c r="O6" s="23" t="s">
        <v>46</v>
      </c>
      <c r="P6" s="177"/>
      <c r="Q6" s="3"/>
      <c r="R6" s="3"/>
      <c r="S6" s="3"/>
      <c r="T6" s="3"/>
      <c r="U6" s="3"/>
      <c r="V6" s="3"/>
      <c r="W6" s="3"/>
      <c r="X6" s="3"/>
    </row>
    <row r="7" spans="1:24" ht="23.25" customHeight="1">
      <c r="A7" s="52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52">
        <v>9</v>
      </c>
      <c r="J7" s="52">
        <v>10</v>
      </c>
      <c r="K7" s="52">
        <v>11</v>
      </c>
      <c r="L7" s="52">
        <v>12</v>
      </c>
      <c r="M7" s="52">
        <v>13</v>
      </c>
      <c r="N7" s="52">
        <v>14</v>
      </c>
      <c r="O7" s="52">
        <v>15</v>
      </c>
      <c r="P7" s="52">
        <v>16</v>
      </c>
      <c r="Q7" s="3"/>
      <c r="R7" s="3"/>
      <c r="S7" s="3"/>
      <c r="T7" s="3"/>
      <c r="U7" s="3"/>
      <c r="V7" s="3" t="s">
        <v>93</v>
      </c>
      <c r="W7" s="3"/>
      <c r="X7" s="3"/>
    </row>
    <row r="8" spans="1:24" ht="30" customHeight="1">
      <c r="A8" s="53"/>
      <c r="B8" s="178" t="s">
        <v>146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80"/>
      <c r="Q8" s="45"/>
      <c r="R8" s="46"/>
      <c r="S8" s="47"/>
      <c r="T8" s="18"/>
      <c r="U8" s="18"/>
      <c r="V8" s="18"/>
      <c r="W8" s="3"/>
      <c r="X8" s="3"/>
    </row>
    <row r="9" spans="1:24" ht="89.4" customHeight="1">
      <c r="A9" s="17">
        <v>1</v>
      </c>
      <c r="B9" s="7" t="s">
        <v>244</v>
      </c>
      <c r="C9" s="51" t="s">
        <v>126</v>
      </c>
      <c r="D9" s="42" t="s">
        <v>48</v>
      </c>
      <c r="E9" s="42" t="s">
        <v>112</v>
      </c>
      <c r="F9" s="42" t="s">
        <v>112</v>
      </c>
      <c r="G9" s="42" t="s">
        <v>112</v>
      </c>
      <c r="H9" s="42" t="s">
        <v>112</v>
      </c>
      <c r="I9" s="42" t="s">
        <v>112</v>
      </c>
      <c r="J9" s="42" t="s">
        <v>112</v>
      </c>
      <c r="K9" s="42" t="s">
        <v>112</v>
      </c>
      <c r="L9" s="42" t="s">
        <v>112</v>
      </c>
      <c r="M9" s="42" t="s">
        <v>112</v>
      </c>
      <c r="N9" s="42" t="s">
        <v>112</v>
      </c>
      <c r="O9" s="42" t="s">
        <v>112</v>
      </c>
      <c r="P9" s="42">
        <v>79.3</v>
      </c>
      <c r="Q9" s="3"/>
      <c r="R9" s="3"/>
      <c r="S9" s="3"/>
      <c r="T9" s="3"/>
      <c r="U9" s="3"/>
      <c r="V9" s="3"/>
      <c r="W9" s="3"/>
      <c r="X9" s="3"/>
    </row>
    <row r="16" spans="1:24">
      <c r="V16" s="1" t="s">
        <v>47</v>
      </c>
    </row>
  </sheetData>
  <mergeCells count="10">
    <mergeCell ref="Q2:U2"/>
    <mergeCell ref="P5:P6"/>
    <mergeCell ref="B8:P8"/>
    <mergeCell ref="A2:P2"/>
    <mergeCell ref="A3:P3"/>
    <mergeCell ref="A5:A6"/>
    <mergeCell ref="B5:B6"/>
    <mergeCell ref="D5:D6"/>
    <mergeCell ref="E5:O5"/>
    <mergeCell ref="C5:C6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9" firstPageNumber="14" orientation="landscape" useFirstPageNumber="1" r:id="rId1"/>
  <headerFooter>
    <oddHeader>&amp;C&amp;P</oddHeader>
  </headerFooter>
  <colBreaks count="1" manualBreakCount="1">
    <brk id="16" max="8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6"/>
  <sheetViews>
    <sheetView view="pageBreakPreview" topLeftCell="A19" zoomScaleSheetLayoutView="100" workbookViewId="0">
      <selection activeCell="B17" sqref="B17:C17"/>
    </sheetView>
  </sheetViews>
  <sheetFormatPr defaultColWidth="9.109375" defaultRowHeight="14.4"/>
  <cols>
    <col min="1" max="1" width="13.109375" style="8" customWidth="1"/>
    <col min="2" max="2" width="61.88671875" style="8" customWidth="1"/>
    <col min="3" max="3" width="49.6640625" style="8" customWidth="1"/>
    <col min="4" max="4" width="58.44140625" style="8" customWidth="1"/>
    <col min="5" max="5" width="52.5546875" style="8" customWidth="1"/>
    <col min="6" max="16384" width="9.109375" style="8"/>
  </cols>
  <sheetData>
    <row r="1" spans="1:9" ht="34.799999999999997" customHeight="1">
      <c r="A1" s="182" t="s">
        <v>204</v>
      </c>
      <c r="B1" s="182"/>
      <c r="C1" s="182"/>
      <c r="D1" s="182"/>
    </row>
    <row r="2" spans="1:9">
      <c r="A2" s="9"/>
    </row>
    <row r="3" spans="1:9" ht="15" customHeight="1">
      <c r="A3" s="212" t="s">
        <v>158</v>
      </c>
      <c r="B3" s="212" t="s">
        <v>21</v>
      </c>
      <c r="C3" s="212" t="s">
        <v>22</v>
      </c>
      <c r="D3" s="213" t="s">
        <v>24</v>
      </c>
    </row>
    <row r="4" spans="1:9" ht="24.75" customHeight="1">
      <c r="A4" s="212"/>
      <c r="B4" s="212"/>
      <c r="C4" s="212"/>
      <c r="D4" s="213"/>
    </row>
    <row r="5" spans="1:9" ht="18.75" customHeight="1">
      <c r="A5" s="54">
        <v>1</v>
      </c>
      <c r="B5" s="54">
        <v>2</v>
      </c>
      <c r="C5" s="54">
        <v>3</v>
      </c>
      <c r="D5" s="54">
        <v>4</v>
      </c>
    </row>
    <row r="6" spans="1:9" ht="27" customHeight="1">
      <c r="A6" s="203" t="s">
        <v>16</v>
      </c>
      <c r="B6" s="204" t="s">
        <v>275</v>
      </c>
      <c r="C6" s="204"/>
      <c r="D6" s="204"/>
    </row>
    <row r="7" spans="1:9" ht="21" customHeight="1">
      <c r="A7" s="203"/>
      <c r="B7" s="205" t="s">
        <v>205</v>
      </c>
      <c r="C7" s="205"/>
      <c r="D7" s="205"/>
    </row>
    <row r="8" spans="1:9" ht="33" customHeight="1">
      <c r="A8" s="19"/>
      <c r="B8" s="198" t="s">
        <v>260</v>
      </c>
      <c r="C8" s="199"/>
      <c r="D8" s="29" t="s">
        <v>293</v>
      </c>
      <c r="G8" s="8" t="s">
        <v>93</v>
      </c>
    </row>
    <row r="9" spans="1:9" ht="61.2" customHeight="1">
      <c r="A9" s="16" t="s">
        <v>23</v>
      </c>
      <c r="B9" s="143" t="s">
        <v>294</v>
      </c>
      <c r="C9" s="29" t="s">
        <v>295</v>
      </c>
      <c r="D9" s="7" t="s">
        <v>297</v>
      </c>
      <c r="E9" s="14"/>
      <c r="F9" s="14"/>
      <c r="H9" s="8" t="s">
        <v>93</v>
      </c>
      <c r="I9" s="8" t="s">
        <v>104</v>
      </c>
    </row>
    <row r="10" spans="1:9" ht="73.2" customHeight="1">
      <c r="A10" s="16" t="s">
        <v>98</v>
      </c>
      <c r="B10" s="143" t="s">
        <v>296</v>
      </c>
      <c r="C10" s="29" t="s">
        <v>207</v>
      </c>
      <c r="D10" s="7" t="s">
        <v>206</v>
      </c>
      <c r="E10" s="14"/>
      <c r="F10" s="14"/>
    </row>
    <row r="11" spans="1:9" ht="39" customHeight="1">
      <c r="A11" s="16" t="s">
        <v>20</v>
      </c>
      <c r="B11" s="207" t="s">
        <v>246</v>
      </c>
      <c r="C11" s="208"/>
      <c r="D11" s="209"/>
      <c r="E11" s="14"/>
      <c r="F11" s="14"/>
    </row>
    <row r="12" spans="1:9" ht="23.4" customHeight="1">
      <c r="A12" s="16"/>
      <c r="B12" s="210" t="s">
        <v>205</v>
      </c>
      <c r="C12" s="211"/>
      <c r="D12" s="211"/>
      <c r="E12" s="14"/>
      <c r="F12" s="14"/>
    </row>
    <row r="13" spans="1:9" ht="31.8" customHeight="1">
      <c r="A13" s="16"/>
      <c r="B13" s="197" t="s">
        <v>300</v>
      </c>
      <c r="C13" s="197"/>
      <c r="D13" s="109" t="s">
        <v>247</v>
      </c>
      <c r="E13" s="14"/>
      <c r="F13" s="14"/>
    </row>
    <row r="14" spans="1:9" ht="51.6" customHeight="1">
      <c r="A14" s="63" t="s">
        <v>49</v>
      </c>
      <c r="B14" s="110" t="s">
        <v>248</v>
      </c>
      <c r="C14" s="108" t="s">
        <v>249</v>
      </c>
      <c r="D14" s="7" t="s">
        <v>244</v>
      </c>
      <c r="E14" s="14"/>
      <c r="F14" s="14"/>
    </row>
    <row r="15" spans="1:9" ht="38.4" customHeight="1">
      <c r="A15" s="63" t="s">
        <v>26</v>
      </c>
      <c r="B15" s="206" t="s">
        <v>266</v>
      </c>
      <c r="C15" s="206"/>
      <c r="D15" s="206"/>
      <c r="E15" s="14"/>
    </row>
    <row r="16" spans="1:9" ht="24.6" customHeight="1">
      <c r="A16" s="63"/>
      <c r="B16" s="186" t="s">
        <v>298</v>
      </c>
      <c r="C16" s="187"/>
      <c r="D16" s="188"/>
      <c r="E16" s="14"/>
    </row>
    <row r="17" spans="1:10" ht="27.6" customHeight="1">
      <c r="A17" s="20"/>
      <c r="B17" s="198" t="s">
        <v>299</v>
      </c>
      <c r="C17" s="199"/>
      <c r="D17" s="11" t="s">
        <v>235</v>
      </c>
      <c r="E17" s="14"/>
      <c r="J17" s="8" t="s">
        <v>93</v>
      </c>
    </row>
    <row r="18" spans="1:10" ht="51.6" customHeight="1">
      <c r="A18" s="63" t="s">
        <v>210</v>
      </c>
      <c r="B18" s="62" t="s">
        <v>211</v>
      </c>
      <c r="C18" s="11" t="s">
        <v>212</v>
      </c>
      <c r="D18" s="62" t="s">
        <v>213</v>
      </c>
      <c r="E18" s="21"/>
      <c r="H18" s="8" t="s">
        <v>93</v>
      </c>
    </row>
    <row r="19" spans="1:10" ht="27.6" customHeight="1">
      <c r="A19" s="63" t="s">
        <v>27</v>
      </c>
      <c r="B19" s="193" t="s">
        <v>265</v>
      </c>
      <c r="C19" s="194"/>
      <c r="D19" s="195"/>
    </row>
    <row r="20" spans="1:10" ht="27.6" customHeight="1">
      <c r="A20" s="63"/>
      <c r="B20" s="214" t="s">
        <v>205</v>
      </c>
      <c r="C20" s="215"/>
      <c r="D20" s="216"/>
    </row>
    <row r="21" spans="1:10" ht="37.5" customHeight="1">
      <c r="A21" s="20"/>
      <c r="B21" s="189" t="s">
        <v>300</v>
      </c>
      <c r="C21" s="190"/>
      <c r="D21" s="11" t="s">
        <v>235</v>
      </c>
      <c r="E21" s="14"/>
      <c r="F21" s="14"/>
    </row>
    <row r="22" spans="1:10" ht="51" customHeight="1">
      <c r="A22" s="63" t="s">
        <v>110</v>
      </c>
      <c r="B22" s="62" t="s">
        <v>127</v>
      </c>
      <c r="C22" s="11" t="s">
        <v>208</v>
      </c>
      <c r="D22" s="62" t="s">
        <v>209</v>
      </c>
      <c r="E22" s="21"/>
      <c r="H22" s="8" t="s">
        <v>93</v>
      </c>
    </row>
    <row r="23" spans="1:10" ht="36" customHeight="1">
      <c r="A23" s="63" t="s">
        <v>28</v>
      </c>
      <c r="B23" s="200" t="s">
        <v>268</v>
      </c>
      <c r="C23" s="201"/>
      <c r="D23" s="202"/>
      <c r="E23" s="21"/>
    </row>
    <row r="24" spans="1:10" ht="21" customHeight="1">
      <c r="A24" s="63"/>
      <c r="B24" s="217" t="s">
        <v>205</v>
      </c>
      <c r="C24" s="218"/>
      <c r="D24" s="219"/>
      <c r="E24" s="21"/>
    </row>
    <row r="25" spans="1:10" ht="27" customHeight="1">
      <c r="A25" s="63"/>
      <c r="B25" s="198" t="s">
        <v>300</v>
      </c>
      <c r="C25" s="199"/>
      <c r="D25" s="11" t="s">
        <v>235</v>
      </c>
    </row>
    <row r="26" spans="1:10" ht="72" customHeight="1">
      <c r="A26" s="63" t="s">
        <v>250</v>
      </c>
      <c r="B26" s="64" t="s">
        <v>228</v>
      </c>
      <c r="C26" s="64" t="s">
        <v>229</v>
      </c>
      <c r="D26" s="66" t="s">
        <v>230</v>
      </c>
      <c r="E26" s="21"/>
    </row>
    <row r="27" spans="1:10" ht="34.5" customHeight="1">
      <c r="A27" s="63" t="s">
        <v>251</v>
      </c>
      <c r="B27" s="193" t="s">
        <v>263</v>
      </c>
      <c r="C27" s="194"/>
      <c r="D27" s="195"/>
      <c r="E27" s="8" t="s">
        <v>93</v>
      </c>
    </row>
    <row r="28" spans="1:10" ht="19.2" customHeight="1">
      <c r="A28" s="63"/>
      <c r="B28" s="214" t="s">
        <v>205</v>
      </c>
      <c r="C28" s="215"/>
      <c r="D28" s="216"/>
    </row>
    <row r="29" spans="1:10" ht="27" customHeight="1">
      <c r="A29" s="20"/>
      <c r="B29" s="198" t="s">
        <v>300</v>
      </c>
      <c r="C29" s="199"/>
      <c r="D29" s="11" t="s">
        <v>235</v>
      </c>
    </row>
    <row r="30" spans="1:10" ht="41.25" customHeight="1">
      <c r="A30" s="63" t="s">
        <v>252</v>
      </c>
      <c r="B30" s="15" t="s">
        <v>214</v>
      </c>
      <c r="C30" s="196" t="s">
        <v>232</v>
      </c>
      <c r="D30" s="197" t="s">
        <v>244</v>
      </c>
      <c r="E30" s="8" t="s">
        <v>93</v>
      </c>
    </row>
    <row r="31" spans="1:10" ht="55.5" customHeight="1">
      <c r="A31" s="63" t="s">
        <v>253</v>
      </c>
      <c r="B31" s="15" t="s">
        <v>231</v>
      </c>
      <c r="C31" s="196"/>
      <c r="D31" s="197"/>
      <c r="E31" s="8" t="s">
        <v>60</v>
      </c>
    </row>
    <row r="34" spans="1:4" ht="64.2" customHeight="1">
      <c r="A34" s="191" t="s">
        <v>215</v>
      </c>
      <c r="B34" s="191"/>
      <c r="C34" s="191"/>
      <c r="D34" s="191"/>
    </row>
    <row r="36" spans="1:4" ht="32.25" customHeight="1">
      <c r="A36" s="192"/>
      <c r="B36" s="192"/>
      <c r="C36" s="192"/>
      <c r="D36" s="192"/>
    </row>
  </sheetData>
  <mergeCells count="28">
    <mergeCell ref="A1:D1"/>
    <mergeCell ref="A3:A4"/>
    <mergeCell ref="B3:B4"/>
    <mergeCell ref="C3:C4"/>
    <mergeCell ref="D3:D4"/>
    <mergeCell ref="A6:A7"/>
    <mergeCell ref="B6:D6"/>
    <mergeCell ref="B7:D7"/>
    <mergeCell ref="B8:C8"/>
    <mergeCell ref="B15:D15"/>
    <mergeCell ref="B11:D11"/>
    <mergeCell ref="B13:C13"/>
    <mergeCell ref="B12:D12"/>
    <mergeCell ref="B16:D16"/>
    <mergeCell ref="B21:C21"/>
    <mergeCell ref="A34:D34"/>
    <mergeCell ref="A36:D36"/>
    <mergeCell ref="B27:D27"/>
    <mergeCell ref="C30:C31"/>
    <mergeCell ref="D30:D31"/>
    <mergeCell ref="B29:C29"/>
    <mergeCell ref="B23:D23"/>
    <mergeCell ref="B25:C25"/>
    <mergeCell ref="B20:D20"/>
    <mergeCell ref="B24:D24"/>
    <mergeCell ref="B28:D28"/>
    <mergeCell ref="B19:D19"/>
    <mergeCell ref="B17:C17"/>
  </mergeCells>
  <pageMargins left="0.39370078740157483" right="0.39370078740157483" top="0.59055118110236227" bottom="0.39370078740157483" header="0.31496062992125984" footer="0.31496062992125984"/>
  <pageSetup paperSize="9" scale="75" firstPageNumber="15" fitToHeight="16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32"/>
  <sheetViews>
    <sheetView tabSelected="1" view="pageBreakPreview" zoomScale="80" zoomScaleSheetLayoutView="80" workbookViewId="0">
      <pane xSplit="7" ySplit="52" topLeftCell="H77" activePane="bottomRight" state="frozen"/>
      <selection pane="topRight" activeCell="H1" sqref="H1"/>
      <selection pane="bottomLeft" activeCell="A53" sqref="A53"/>
      <selection pane="bottomRight" sqref="A1:XFD1048576"/>
    </sheetView>
  </sheetViews>
  <sheetFormatPr defaultColWidth="9.109375" defaultRowHeight="15.6"/>
  <cols>
    <col min="1" max="1" width="7.109375" style="86" customWidth="1"/>
    <col min="2" max="2" width="53" style="86" hidden="1" customWidth="1"/>
    <col min="3" max="3" width="64.6640625" style="86" customWidth="1"/>
    <col min="4" max="4" width="10" style="86" customWidth="1"/>
    <col min="5" max="5" width="9.6640625" style="86" customWidth="1"/>
    <col min="6" max="6" width="15.5546875" style="86" customWidth="1"/>
    <col min="7" max="7" width="10.88671875" style="86" customWidth="1"/>
    <col min="8" max="8" width="13.88671875" style="86" customWidth="1"/>
    <col min="9" max="9" width="14" style="86" customWidth="1"/>
    <col min="10" max="10" width="13.6640625" style="86" customWidth="1"/>
    <col min="11" max="11" width="14" style="86" customWidth="1"/>
    <col min="12" max="12" width="13.6640625" style="86" customWidth="1"/>
    <col min="13" max="13" width="14.44140625" style="86" customWidth="1"/>
    <col min="14" max="14" width="15.44140625" style="86" customWidth="1"/>
    <col min="15" max="15" width="16" style="86" customWidth="1"/>
    <col min="16" max="16" width="16.5546875" style="86" customWidth="1"/>
    <col min="17" max="17" width="13.6640625" style="86" customWidth="1"/>
    <col min="18" max="18" width="14.109375" style="86" customWidth="1"/>
    <col min="19" max="19" width="13.6640625" style="86" customWidth="1"/>
    <col min="20" max="20" width="14.88671875" style="86" customWidth="1"/>
    <col min="21" max="22" width="15.109375" style="86" customWidth="1"/>
    <col min="23" max="23" width="17.33203125" style="86" customWidth="1"/>
    <col min="24" max="24" width="18.88671875" style="86" customWidth="1"/>
    <col min="25" max="25" width="17" style="86" customWidth="1"/>
    <col min="26" max="26" width="9.109375" style="86"/>
    <col min="27" max="27" width="13.109375" style="86" customWidth="1"/>
    <col min="28" max="16384" width="9.109375" style="86"/>
  </cols>
  <sheetData>
    <row r="1" spans="1:14">
      <c r="A1" s="72" t="str">
        <f>HYPERLINK("#Оглавление!A1","Назад в оглавление")</f>
        <v>Назад в оглавление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 ht="12.75" customHeight="1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</row>
    <row r="3" spans="1:14" ht="33.75" customHeight="1">
      <c r="A3" s="238" t="s">
        <v>218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</row>
    <row r="4" spans="1:14" hidden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8" t="s">
        <v>33</v>
      </c>
    </row>
    <row r="5" spans="1:14" ht="32.25" hidden="1" customHeight="1">
      <c r="A5" s="164" t="s">
        <v>0</v>
      </c>
      <c r="B5" s="164" t="s">
        <v>29</v>
      </c>
      <c r="C5" s="239" t="s">
        <v>5</v>
      </c>
      <c r="D5" s="117"/>
      <c r="E5" s="117"/>
      <c r="F5" s="117"/>
      <c r="G5" s="117"/>
      <c r="H5" s="164"/>
      <c r="I5" s="164"/>
      <c r="J5" s="164"/>
      <c r="K5" s="164"/>
      <c r="L5" s="164"/>
      <c r="M5" s="164"/>
      <c r="N5" s="164"/>
    </row>
    <row r="6" spans="1:14" ht="19.5" hidden="1" customHeight="1">
      <c r="A6" s="164"/>
      <c r="B6" s="164"/>
      <c r="C6" s="239"/>
      <c r="D6" s="117"/>
      <c r="E6" s="117"/>
      <c r="F6" s="117"/>
      <c r="G6" s="117"/>
      <c r="H6" s="112" t="s">
        <v>51</v>
      </c>
      <c r="I6" s="112" t="s">
        <v>52</v>
      </c>
      <c r="J6" s="112" t="s">
        <v>53</v>
      </c>
      <c r="K6" s="112" t="s">
        <v>54</v>
      </c>
      <c r="L6" s="112" t="s">
        <v>55</v>
      </c>
      <c r="M6" s="112" t="s">
        <v>56</v>
      </c>
      <c r="N6" s="112" t="s">
        <v>25</v>
      </c>
    </row>
    <row r="7" spans="1:14" hidden="1">
      <c r="A7" s="89">
        <v>1</v>
      </c>
      <c r="B7" s="89">
        <v>2</v>
      </c>
      <c r="C7" s="89">
        <v>3</v>
      </c>
      <c r="D7" s="89"/>
      <c r="E7" s="89"/>
      <c r="F7" s="89"/>
      <c r="G7" s="89"/>
      <c r="H7" s="89">
        <v>5</v>
      </c>
      <c r="I7" s="89">
        <v>6</v>
      </c>
      <c r="J7" s="89">
        <v>7</v>
      </c>
      <c r="K7" s="89">
        <v>8</v>
      </c>
      <c r="L7" s="89">
        <v>9</v>
      </c>
      <c r="M7" s="89">
        <v>10</v>
      </c>
      <c r="N7" s="89">
        <v>11</v>
      </c>
    </row>
    <row r="8" spans="1:14" ht="24" hidden="1" customHeight="1">
      <c r="A8" s="90" t="s">
        <v>1</v>
      </c>
      <c r="B8" s="235" t="s">
        <v>57</v>
      </c>
      <c r="C8" s="90" t="s">
        <v>34</v>
      </c>
      <c r="D8" s="90"/>
      <c r="E8" s="90"/>
      <c r="F8" s="90"/>
      <c r="G8" s="90"/>
      <c r="H8" s="91">
        <f t="shared" ref="H8:M8" si="0">H13+H17+H21+H25+H29+H33+H37+H41+H45</f>
        <v>14980954.799999999</v>
      </c>
      <c r="I8" s="91">
        <f t="shared" si="0"/>
        <v>15011989.799999999</v>
      </c>
      <c r="J8" s="91">
        <f t="shared" si="0"/>
        <v>16392115.899999999</v>
      </c>
      <c r="K8" s="91">
        <f t="shared" si="0"/>
        <v>17913964.5</v>
      </c>
      <c r="L8" s="91">
        <f t="shared" si="0"/>
        <v>17610107.599999998</v>
      </c>
      <c r="M8" s="91">
        <f t="shared" si="0"/>
        <v>18467118.800000001</v>
      </c>
      <c r="N8" s="91">
        <f>SUM(H8:M8)</f>
        <v>100376251.39999999</v>
      </c>
    </row>
    <row r="9" spans="1:14" ht="21" hidden="1" customHeight="1">
      <c r="A9" s="90" t="s">
        <v>16</v>
      </c>
      <c r="B9" s="235"/>
      <c r="C9" s="90" t="s">
        <v>35</v>
      </c>
      <c r="D9" s="90"/>
      <c r="E9" s="90"/>
      <c r="F9" s="90"/>
      <c r="G9" s="90"/>
      <c r="H9" s="91">
        <f t="shared" ref="H9:M9" si="1">H14+H18+H22+H26+H30+H34+H38+H42+H46</f>
        <v>2703755.1</v>
      </c>
      <c r="I9" s="91">
        <f t="shared" si="1"/>
        <v>0</v>
      </c>
      <c r="J9" s="91">
        <f t="shared" si="1"/>
        <v>1067524</v>
      </c>
      <c r="K9" s="91">
        <f t="shared" si="1"/>
        <v>2287340</v>
      </c>
      <c r="L9" s="91">
        <f t="shared" si="1"/>
        <v>1480000</v>
      </c>
      <c r="M9" s="91">
        <f t="shared" si="1"/>
        <v>1778445.7</v>
      </c>
      <c r="N9" s="91">
        <f>SUM(H9:M9)</f>
        <v>9317064.7999999989</v>
      </c>
    </row>
    <row r="10" spans="1:14" ht="20.25" hidden="1" customHeight="1">
      <c r="A10" s="90" t="s">
        <v>20</v>
      </c>
      <c r="B10" s="235"/>
      <c r="C10" s="90" t="s">
        <v>38</v>
      </c>
      <c r="D10" s="90"/>
      <c r="E10" s="90"/>
      <c r="F10" s="90"/>
      <c r="G10" s="90"/>
      <c r="H10" s="91">
        <f t="shared" ref="H10:M10" si="2">H15+H19+H23+H27+H31+H35+H39+H43+H47</f>
        <v>12269788.799999999</v>
      </c>
      <c r="I10" s="91">
        <f t="shared" si="2"/>
        <v>15010092.799999999</v>
      </c>
      <c r="J10" s="91">
        <f t="shared" si="2"/>
        <v>15322694.899999999</v>
      </c>
      <c r="K10" s="91">
        <f t="shared" si="2"/>
        <v>15624727.5</v>
      </c>
      <c r="L10" s="91">
        <f t="shared" si="2"/>
        <v>16128210.6</v>
      </c>
      <c r="M10" s="91">
        <f t="shared" si="2"/>
        <v>16686776.1</v>
      </c>
      <c r="N10" s="91">
        <f>SUM(H10:M10)</f>
        <v>91042290.699999988</v>
      </c>
    </row>
    <row r="11" spans="1:14" ht="23.25" hidden="1" customHeight="1">
      <c r="A11" s="90" t="s">
        <v>26</v>
      </c>
      <c r="B11" s="235"/>
      <c r="C11" s="90" t="s">
        <v>37</v>
      </c>
      <c r="D11" s="90"/>
      <c r="E11" s="90"/>
      <c r="F11" s="90"/>
      <c r="G11" s="90"/>
      <c r="H11" s="91">
        <f t="shared" ref="H11:M11" si="3">H16+H20+H24+H28+H32+H36+H40+H44+H48</f>
        <v>7410.9</v>
      </c>
      <c r="I11" s="91">
        <f t="shared" si="3"/>
        <v>1897</v>
      </c>
      <c r="J11" s="91">
        <f t="shared" si="3"/>
        <v>1897</v>
      </c>
      <c r="K11" s="91">
        <f t="shared" si="3"/>
        <v>1897</v>
      </c>
      <c r="L11" s="91">
        <f t="shared" si="3"/>
        <v>1897</v>
      </c>
      <c r="M11" s="91">
        <f t="shared" si="3"/>
        <v>1897</v>
      </c>
      <c r="N11" s="91">
        <f>SUM(H11:M11)</f>
        <v>16895.900000000001</v>
      </c>
    </row>
    <row r="12" spans="1:14" ht="18" hidden="1" customHeight="1">
      <c r="A12" s="90" t="s">
        <v>27</v>
      </c>
      <c r="B12" s="240" t="s">
        <v>30</v>
      </c>
      <c r="C12" s="240"/>
      <c r="D12" s="118"/>
      <c r="E12" s="118"/>
      <c r="F12" s="118"/>
      <c r="G12" s="118"/>
      <c r="H12" s="89"/>
      <c r="I12" s="89"/>
      <c r="J12" s="89"/>
      <c r="K12" s="89"/>
      <c r="L12" s="89"/>
      <c r="M12" s="89"/>
      <c r="N12" s="89"/>
    </row>
    <row r="13" spans="1:14" hidden="1">
      <c r="A13" s="90" t="s">
        <v>58</v>
      </c>
      <c r="B13" s="235" t="s">
        <v>59</v>
      </c>
      <c r="C13" s="90" t="s">
        <v>34</v>
      </c>
      <c r="D13" s="90"/>
      <c r="E13" s="90"/>
      <c r="F13" s="90"/>
      <c r="G13" s="90"/>
      <c r="H13" s="92">
        <f>SUM(H14:H16)</f>
        <v>2903908.2</v>
      </c>
      <c r="I13" s="92">
        <f>SUM(I14:I16)</f>
        <v>673</v>
      </c>
      <c r="J13" s="90"/>
      <c r="K13" s="90"/>
      <c r="L13" s="90"/>
      <c r="M13" s="90"/>
      <c r="N13" s="91">
        <f t="shared" ref="N13:N35" si="4">SUM(H13:M13)</f>
        <v>2904581.2</v>
      </c>
    </row>
    <row r="14" spans="1:14" hidden="1">
      <c r="A14" s="90" t="s">
        <v>16</v>
      </c>
      <c r="B14" s="235"/>
      <c r="C14" s="90" t="s">
        <v>35</v>
      </c>
      <c r="D14" s="90"/>
      <c r="E14" s="90"/>
      <c r="F14" s="90"/>
      <c r="G14" s="90"/>
      <c r="H14" s="92">
        <v>2673266.8000000003</v>
      </c>
      <c r="I14" s="89">
        <v>0</v>
      </c>
      <c r="J14" s="89"/>
      <c r="K14" s="89"/>
      <c r="L14" s="89"/>
      <c r="M14" s="89"/>
      <c r="N14" s="91">
        <f t="shared" si="4"/>
        <v>2673266.8000000003</v>
      </c>
    </row>
    <row r="15" spans="1:14" hidden="1">
      <c r="A15" s="90" t="s">
        <v>20</v>
      </c>
      <c r="B15" s="235"/>
      <c r="C15" s="90" t="s">
        <v>36</v>
      </c>
      <c r="D15" s="90"/>
      <c r="E15" s="90"/>
      <c r="F15" s="90"/>
      <c r="G15" s="90"/>
      <c r="H15" s="92">
        <v>225127.5</v>
      </c>
      <c r="I15" s="89">
        <v>673</v>
      </c>
      <c r="J15" s="89"/>
      <c r="K15" s="89"/>
      <c r="L15" s="89"/>
      <c r="M15" s="89"/>
      <c r="N15" s="91">
        <f t="shared" si="4"/>
        <v>225800.5</v>
      </c>
    </row>
    <row r="16" spans="1:14" hidden="1">
      <c r="A16" s="90" t="s">
        <v>26</v>
      </c>
      <c r="B16" s="235"/>
      <c r="C16" s="90" t="s">
        <v>37</v>
      </c>
      <c r="D16" s="90"/>
      <c r="E16" s="90"/>
      <c r="F16" s="90"/>
      <c r="G16" s="90"/>
      <c r="H16" s="92">
        <v>5513.9</v>
      </c>
      <c r="I16" s="89">
        <v>0</v>
      </c>
      <c r="J16" s="89"/>
      <c r="K16" s="89"/>
      <c r="L16" s="89"/>
      <c r="M16" s="89"/>
      <c r="N16" s="91">
        <f t="shared" si="4"/>
        <v>5513.9</v>
      </c>
    </row>
    <row r="17" spans="1:14" hidden="1">
      <c r="A17" s="90" t="s">
        <v>63</v>
      </c>
      <c r="B17" s="235" t="s">
        <v>61</v>
      </c>
      <c r="C17" s="90" t="s">
        <v>34</v>
      </c>
      <c r="D17" s="90"/>
      <c r="E17" s="90"/>
      <c r="F17" s="90"/>
      <c r="G17" s="90"/>
      <c r="H17" s="93">
        <f>SUM(H18:H20)</f>
        <v>31758.7</v>
      </c>
      <c r="I17" s="90"/>
      <c r="J17" s="90"/>
      <c r="K17" s="90"/>
      <c r="L17" s="90"/>
      <c r="M17" s="90"/>
      <c r="N17" s="91">
        <f t="shared" si="4"/>
        <v>31758.7</v>
      </c>
    </row>
    <row r="18" spans="1:14" hidden="1">
      <c r="A18" s="90" t="s">
        <v>31</v>
      </c>
      <c r="B18" s="235"/>
      <c r="C18" s="90" t="s">
        <v>35</v>
      </c>
      <c r="D18" s="90"/>
      <c r="E18" s="90"/>
      <c r="F18" s="90"/>
      <c r="G18" s="90"/>
      <c r="H18" s="93">
        <v>30488.3</v>
      </c>
      <c r="I18" s="89"/>
      <c r="J18" s="89"/>
      <c r="K18" s="89"/>
      <c r="L18" s="89"/>
      <c r="M18" s="89"/>
      <c r="N18" s="91">
        <f t="shared" si="4"/>
        <v>30488.3</v>
      </c>
    </row>
    <row r="19" spans="1:14" ht="17.25" hidden="1" customHeight="1">
      <c r="A19" s="90" t="s">
        <v>64</v>
      </c>
      <c r="B19" s="235"/>
      <c r="C19" s="90" t="s">
        <v>36</v>
      </c>
      <c r="D19" s="90"/>
      <c r="E19" s="90"/>
      <c r="F19" s="90"/>
      <c r="G19" s="90"/>
      <c r="H19" s="93">
        <v>1270.4000000000001</v>
      </c>
      <c r="I19" s="89"/>
      <c r="J19" s="89"/>
      <c r="K19" s="89"/>
      <c r="L19" s="89"/>
      <c r="M19" s="89"/>
      <c r="N19" s="91">
        <f t="shared" si="4"/>
        <v>1270.4000000000001</v>
      </c>
    </row>
    <row r="20" spans="1:14" ht="18.75" hidden="1" customHeight="1">
      <c r="A20" s="90" t="s">
        <v>65</v>
      </c>
      <c r="B20" s="235"/>
      <c r="C20" s="90" t="s">
        <v>37</v>
      </c>
      <c r="D20" s="90"/>
      <c r="E20" s="90"/>
      <c r="F20" s="90"/>
      <c r="G20" s="90"/>
      <c r="H20" s="94"/>
      <c r="I20" s="89"/>
      <c r="J20" s="89"/>
      <c r="K20" s="89"/>
      <c r="L20" s="89"/>
      <c r="M20" s="89"/>
      <c r="N20" s="91">
        <f t="shared" si="4"/>
        <v>0</v>
      </c>
    </row>
    <row r="21" spans="1:14" hidden="1">
      <c r="A21" s="90" t="s">
        <v>66</v>
      </c>
      <c r="B21" s="235" t="s">
        <v>62</v>
      </c>
      <c r="C21" s="90" t="s">
        <v>34</v>
      </c>
      <c r="D21" s="90"/>
      <c r="E21" s="90"/>
      <c r="F21" s="90"/>
      <c r="G21" s="90"/>
      <c r="H21" s="93">
        <f>SUM(H22:H24)</f>
        <v>300000</v>
      </c>
      <c r="I21" s="90"/>
      <c r="J21" s="90"/>
      <c r="K21" s="90"/>
      <c r="L21" s="90"/>
      <c r="M21" s="90"/>
      <c r="N21" s="91">
        <f t="shared" si="4"/>
        <v>300000</v>
      </c>
    </row>
    <row r="22" spans="1:14" hidden="1">
      <c r="A22" s="90" t="s">
        <v>67</v>
      </c>
      <c r="B22" s="235"/>
      <c r="C22" s="90" t="s">
        <v>35</v>
      </c>
      <c r="D22" s="90"/>
      <c r="E22" s="90"/>
      <c r="F22" s="90"/>
      <c r="G22" s="90"/>
      <c r="H22" s="94"/>
      <c r="I22" s="89"/>
      <c r="J22" s="89"/>
      <c r="K22" s="89"/>
      <c r="L22" s="89"/>
      <c r="M22" s="89"/>
      <c r="N22" s="91">
        <f t="shared" si="4"/>
        <v>0</v>
      </c>
    </row>
    <row r="23" spans="1:14" hidden="1">
      <c r="A23" s="90" t="s">
        <v>68</v>
      </c>
      <c r="B23" s="235"/>
      <c r="C23" s="90" t="s">
        <v>36</v>
      </c>
      <c r="D23" s="90"/>
      <c r="E23" s="90"/>
      <c r="F23" s="90"/>
      <c r="G23" s="90"/>
      <c r="H23" s="93">
        <v>300000</v>
      </c>
      <c r="I23" s="89"/>
      <c r="J23" s="89"/>
      <c r="K23" s="89"/>
      <c r="L23" s="89"/>
      <c r="M23" s="89"/>
      <c r="N23" s="91">
        <f t="shared" si="4"/>
        <v>300000</v>
      </c>
    </row>
    <row r="24" spans="1:14" hidden="1">
      <c r="A24" s="90" t="s">
        <v>69</v>
      </c>
      <c r="B24" s="235"/>
      <c r="C24" s="90" t="s">
        <v>37</v>
      </c>
      <c r="D24" s="90"/>
      <c r="E24" s="90"/>
      <c r="F24" s="90"/>
      <c r="G24" s="90"/>
      <c r="H24" s="94"/>
      <c r="I24" s="89"/>
      <c r="J24" s="89"/>
      <c r="K24" s="89"/>
      <c r="L24" s="89"/>
      <c r="M24" s="89"/>
      <c r="N24" s="91">
        <f t="shared" si="4"/>
        <v>0</v>
      </c>
    </row>
    <row r="25" spans="1:14" hidden="1">
      <c r="A25" s="90" t="s">
        <v>70</v>
      </c>
      <c r="B25" s="235" t="s">
        <v>106</v>
      </c>
      <c r="C25" s="90" t="s">
        <v>34</v>
      </c>
      <c r="D25" s="90"/>
      <c r="E25" s="90"/>
      <c r="F25" s="90"/>
      <c r="G25" s="90"/>
      <c r="H25" s="92">
        <f>SUM(H26:H28)</f>
        <v>0</v>
      </c>
      <c r="I25" s="92">
        <f t="shared" ref="I25:M25" si="5">SUM(I26:I28)</f>
        <v>0</v>
      </c>
      <c r="J25" s="92">
        <f t="shared" si="5"/>
        <v>0</v>
      </c>
      <c r="K25" s="92">
        <f t="shared" si="5"/>
        <v>0</v>
      </c>
      <c r="L25" s="92">
        <f t="shared" si="5"/>
        <v>0</v>
      </c>
      <c r="M25" s="92">
        <f t="shared" si="5"/>
        <v>0</v>
      </c>
      <c r="N25" s="91">
        <f t="shared" si="4"/>
        <v>0</v>
      </c>
    </row>
    <row r="26" spans="1:14" hidden="1">
      <c r="A26" s="90" t="s">
        <v>71</v>
      </c>
      <c r="B26" s="235"/>
      <c r="C26" s="90" t="s">
        <v>35</v>
      </c>
      <c r="D26" s="90"/>
      <c r="E26" s="90"/>
      <c r="F26" s="90"/>
      <c r="G26" s="90"/>
      <c r="H26" s="92"/>
      <c r="I26" s="91"/>
      <c r="J26" s="91"/>
      <c r="K26" s="91"/>
      <c r="L26" s="91"/>
      <c r="M26" s="91"/>
      <c r="N26" s="91">
        <f t="shared" si="4"/>
        <v>0</v>
      </c>
    </row>
    <row r="27" spans="1:14" hidden="1">
      <c r="A27" s="90" t="s">
        <v>72</v>
      </c>
      <c r="B27" s="235"/>
      <c r="C27" s="90" t="s">
        <v>36</v>
      </c>
      <c r="D27" s="90"/>
      <c r="E27" s="90"/>
      <c r="F27" s="90"/>
      <c r="G27" s="90"/>
      <c r="H27" s="92"/>
      <c r="I27" s="91"/>
      <c r="J27" s="91"/>
      <c r="K27" s="91"/>
      <c r="L27" s="91"/>
      <c r="M27" s="91"/>
      <c r="N27" s="91">
        <f t="shared" si="4"/>
        <v>0</v>
      </c>
    </row>
    <row r="28" spans="1:14" hidden="1">
      <c r="A28" s="90" t="s">
        <v>73</v>
      </c>
      <c r="B28" s="235"/>
      <c r="C28" s="90" t="s">
        <v>37</v>
      </c>
      <c r="D28" s="90"/>
      <c r="E28" s="90"/>
      <c r="F28" s="90"/>
      <c r="G28" s="90"/>
      <c r="H28" s="94"/>
      <c r="I28" s="89"/>
      <c r="J28" s="89"/>
      <c r="K28" s="89"/>
      <c r="L28" s="89"/>
      <c r="M28" s="89"/>
      <c r="N28" s="91">
        <f t="shared" si="4"/>
        <v>0</v>
      </c>
    </row>
    <row r="29" spans="1:14" ht="21.75" hidden="1" customHeight="1">
      <c r="B29" s="235" t="s">
        <v>107</v>
      </c>
      <c r="C29" s="90" t="s">
        <v>34</v>
      </c>
      <c r="D29" s="90"/>
      <c r="E29" s="90"/>
      <c r="F29" s="90"/>
      <c r="G29" s="90"/>
      <c r="H29" s="95">
        <f t="shared" ref="H29:M29" si="6">SUM(H30:H32)</f>
        <v>0</v>
      </c>
      <c r="I29" s="95">
        <f t="shared" si="6"/>
        <v>0</v>
      </c>
      <c r="J29" s="95">
        <f t="shared" si="6"/>
        <v>0</v>
      </c>
      <c r="K29" s="95">
        <f t="shared" si="6"/>
        <v>0</v>
      </c>
      <c r="L29" s="95">
        <f t="shared" si="6"/>
        <v>0</v>
      </c>
      <c r="M29" s="95">
        <f t="shared" si="6"/>
        <v>0</v>
      </c>
      <c r="N29" s="91">
        <f t="shared" si="4"/>
        <v>0</v>
      </c>
    </row>
    <row r="30" spans="1:14" ht="21.75" hidden="1" customHeight="1">
      <c r="B30" s="235"/>
      <c r="C30" s="90" t="s">
        <v>35</v>
      </c>
      <c r="D30" s="90"/>
      <c r="E30" s="90"/>
      <c r="F30" s="90"/>
      <c r="G30" s="90"/>
      <c r="H30" s="94"/>
      <c r="I30" s="94"/>
      <c r="J30" s="94"/>
      <c r="K30" s="94"/>
      <c r="L30" s="94"/>
      <c r="M30" s="94"/>
      <c r="N30" s="91">
        <f t="shared" si="4"/>
        <v>0</v>
      </c>
    </row>
    <row r="31" spans="1:14" ht="17.25" hidden="1" customHeight="1">
      <c r="B31" s="235"/>
      <c r="C31" s="90" t="s">
        <v>36</v>
      </c>
      <c r="D31" s="90"/>
      <c r="E31" s="90"/>
      <c r="F31" s="90"/>
      <c r="G31" s="90"/>
      <c r="H31" s="94"/>
      <c r="I31" s="94"/>
      <c r="J31" s="94"/>
      <c r="K31" s="94"/>
      <c r="L31" s="94"/>
      <c r="M31" s="94"/>
      <c r="N31" s="91">
        <f t="shared" si="4"/>
        <v>0</v>
      </c>
    </row>
    <row r="32" spans="1:14" ht="21" hidden="1" customHeight="1">
      <c r="B32" s="235"/>
      <c r="C32" s="90" t="s">
        <v>37</v>
      </c>
      <c r="D32" s="90"/>
      <c r="E32" s="90"/>
      <c r="F32" s="90"/>
      <c r="G32" s="90"/>
      <c r="H32" s="94"/>
      <c r="I32" s="94"/>
      <c r="J32" s="94"/>
      <c r="K32" s="94"/>
      <c r="L32" s="94"/>
      <c r="M32" s="94"/>
      <c r="N32" s="91">
        <f t="shared" si="4"/>
        <v>0</v>
      </c>
    </row>
    <row r="33" spans="1:14" hidden="1">
      <c r="A33" s="90" t="s">
        <v>74</v>
      </c>
      <c r="B33" s="235" t="s">
        <v>108</v>
      </c>
      <c r="C33" s="90" t="s">
        <v>34</v>
      </c>
      <c r="D33" s="90"/>
      <c r="E33" s="90"/>
      <c r="F33" s="90"/>
      <c r="G33" s="90"/>
      <c r="H33" s="92">
        <f>SUM(H34:H36)</f>
        <v>974248</v>
      </c>
      <c r="I33" s="92">
        <f t="shared" ref="I33:M33" si="7">SUM(I34:I36)</f>
        <v>2271457</v>
      </c>
      <c r="J33" s="92">
        <f t="shared" si="7"/>
        <v>3349870</v>
      </c>
      <c r="K33" s="92">
        <f t="shared" si="7"/>
        <v>4662007</v>
      </c>
      <c r="L33" s="92">
        <f t="shared" si="7"/>
        <v>4148050</v>
      </c>
      <c r="M33" s="92">
        <f t="shared" si="7"/>
        <v>4794557</v>
      </c>
      <c r="N33" s="91">
        <f t="shared" si="4"/>
        <v>20200189</v>
      </c>
    </row>
    <row r="34" spans="1:14" hidden="1">
      <c r="A34" s="90" t="s">
        <v>75</v>
      </c>
      <c r="B34" s="235"/>
      <c r="C34" s="90" t="s">
        <v>35</v>
      </c>
      <c r="D34" s="90"/>
      <c r="E34" s="90"/>
      <c r="F34" s="90"/>
      <c r="G34" s="90"/>
      <c r="H34" s="92">
        <v>0</v>
      </c>
      <c r="I34" s="91">
        <v>0</v>
      </c>
      <c r="J34" s="91">
        <v>1067524</v>
      </c>
      <c r="K34" s="91">
        <v>2287340</v>
      </c>
      <c r="L34" s="91">
        <v>1480000</v>
      </c>
      <c r="M34" s="91">
        <v>1778445.7</v>
      </c>
      <c r="N34" s="91">
        <f t="shared" si="4"/>
        <v>6613309.7000000002</v>
      </c>
    </row>
    <row r="35" spans="1:14" hidden="1">
      <c r="A35" s="90" t="s">
        <v>76</v>
      </c>
      <c r="B35" s="235"/>
      <c r="C35" s="90" t="s">
        <v>36</v>
      </c>
      <c r="D35" s="90"/>
      <c r="E35" s="90"/>
      <c r="F35" s="90"/>
      <c r="G35" s="90"/>
      <c r="H35" s="92">
        <v>974248</v>
      </c>
      <c r="I35" s="91">
        <v>2271457</v>
      </c>
      <c r="J35" s="91">
        <v>2282346</v>
      </c>
      <c r="K35" s="91">
        <v>2374667</v>
      </c>
      <c r="L35" s="91">
        <v>2668050</v>
      </c>
      <c r="M35" s="91">
        <v>3016111.3</v>
      </c>
      <c r="N35" s="91">
        <f t="shared" si="4"/>
        <v>13586879.300000001</v>
      </c>
    </row>
    <row r="36" spans="1:14" hidden="1">
      <c r="A36" s="90" t="s">
        <v>77</v>
      </c>
      <c r="B36" s="235"/>
      <c r="C36" s="90" t="s">
        <v>37</v>
      </c>
      <c r="D36" s="90"/>
      <c r="E36" s="90"/>
      <c r="F36" s="90"/>
      <c r="G36" s="90"/>
      <c r="H36" s="92"/>
      <c r="I36" s="91"/>
      <c r="J36" s="91"/>
      <c r="K36" s="91"/>
      <c r="L36" s="91"/>
      <c r="M36" s="91"/>
      <c r="N36" s="91"/>
    </row>
    <row r="37" spans="1:14" hidden="1">
      <c r="A37" s="90" t="s">
        <v>81</v>
      </c>
      <c r="B37" s="235" t="s">
        <v>78</v>
      </c>
      <c r="C37" s="90" t="s">
        <v>34</v>
      </c>
      <c r="D37" s="90"/>
      <c r="E37" s="90"/>
      <c r="F37" s="90"/>
      <c r="G37" s="90"/>
      <c r="H37" s="91">
        <f>SUM(H38:H40)</f>
        <v>9258678.0999999996</v>
      </c>
      <c r="I37" s="91">
        <f t="shared" ref="I37:M37" si="8">SUM(I38:I40)</f>
        <v>11218519</v>
      </c>
      <c r="J37" s="91">
        <f t="shared" si="8"/>
        <v>11511567</v>
      </c>
      <c r="K37" s="91">
        <f t="shared" si="8"/>
        <v>11711567</v>
      </c>
      <c r="L37" s="91">
        <f t="shared" si="8"/>
        <v>11911567</v>
      </c>
      <c r="M37" s="91">
        <f t="shared" si="8"/>
        <v>12111567</v>
      </c>
      <c r="N37" s="91">
        <f t="shared" ref="N37:N48" si="9">SUM(H37:M37)</f>
        <v>67723465.099999994</v>
      </c>
    </row>
    <row r="38" spans="1:14" hidden="1">
      <c r="A38" s="90" t="s">
        <v>84</v>
      </c>
      <c r="B38" s="235"/>
      <c r="C38" s="90" t="s">
        <v>35</v>
      </c>
      <c r="D38" s="90"/>
      <c r="E38" s="90"/>
      <c r="F38" s="90"/>
      <c r="G38" s="90"/>
      <c r="H38" s="89">
        <v>0</v>
      </c>
      <c r="I38" s="89">
        <v>0</v>
      </c>
      <c r="J38" s="89">
        <v>0</v>
      </c>
      <c r="K38" s="89">
        <v>0</v>
      </c>
      <c r="L38" s="89">
        <v>0</v>
      </c>
      <c r="M38" s="89">
        <v>0</v>
      </c>
      <c r="N38" s="91">
        <f t="shared" si="9"/>
        <v>0</v>
      </c>
    </row>
    <row r="39" spans="1:14" hidden="1">
      <c r="A39" s="90" t="s">
        <v>85</v>
      </c>
      <c r="B39" s="235"/>
      <c r="C39" s="90" t="s">
        <v>36</v>
      </c>
      <c r="D39" s="90"/>
      <c r="E39" s="90"/>
      <c r="F39" s="90"/>
      <c r="G39" s="90"/>
      <c r="H39" s="96">
        <v>9258678.0999999996</v>
      </c>
      <c r="I39" s="96">
        <v>11218519</v>
      </c>
      <c r="J39" s="96">
        <v>11511567</v>
      </c>
      <c r="K39" s="96">
        <v>11711567</v>
      </c>
      <c r="L39" s="96">
        <v>11911567</v>
      </c>
      <c r="M39" s="92">
        <v>12111567</v>
      </c>
      <c r="N39" s="96">
        <f t="shared" si="9"/>
        <v>67723465.099999994</v>
      </c>
    </row>
    <row r="40" spans="1:14" hidden="1">
      <c r="A40" s="90" t="s">
        <v>86</v>
      </c>
      <c r="B40" s="235"/>
      <c r="C40" s="90" t="s">
        <v>37</v>
      </c>
      <c r="D40" s="90"/>
      <c r="E40" s="90"/>
      <c r="F40" s="90"/>
      <c r="G40" s="90"/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2">
        <v>0</v>
      </c>
      <c r="N40" s="96">
        <f t="shared" si="9"/>
        <v>0</v>
      </c>
    </row>
    <row r="41" spans="1:14" ht="16.5" hidden="1" customHeight="1">
      <c r="A41" s="90" t="s">
        <v>82</v>
      </c>
      <c r="B41" s="235" t="s">
        <v>79</v>
      </c>
      <c r="C41" s="90" t="s">
        <v>34</v>
      </c>
      <c r="D41" s="90"/>
      <c r="E41" s="90"/>
      <c r="F41" s="90"/>
      <c r="G41" s="90"/>
      <c r="H41" s="91">
        <f>SUM(H42:H44)</f>
        <v>1287887.7</v>
      </c>
      <c r="I41" s="91">
        <f t="shared" ref="I41:M41" si="10">SUM(I42:I44)</f>
        <v>1287887.7</v>
      </c>
      <c r="J41" s="91">
        <f t="shared" si="10"/>
        <v>1287887.7</v>
      </c>
      <c r="K41" s="91">
        <f t="shared" si="10"/>
        <v>1287887.7</v>
      </c>
      <c r="L41" s="91">
        <f t="shared" si="10"/>
        <v>1287887.7</v>
      </c>
      <c r="M41" s="91">
        <f t="shared" si="10"/>
        <v>1287887.7</v>
      </c>
      <c r="N41" s="91">
        <f t="shared" si="9"/>
        <v>7727326.2000000002</v>
      </c>
    </row>
    <row r="42" spans="1:14" hidden="1">
      <c r="A42" s="90" t="s">
        <v>87</v>
      </c>
      <c r="B42" s="235"/>
      <c r="C42" s="90" t="s">
        <v>35</v>
      </c>
      <c r="D42" s="90"/>
      <c r="E42" s="90"/>
      <c r="F42" s="90"/>
      <c r="G42" s="90"/>
      <c r="H42" s="89"/>
      <c r="I42" s="89"/>
      <c r="J42" s="89"/>
      <c r="K42" s="89"/>
      <c r="L42" s="89"/>
      <c r="M42" s="89"/>
      <c r="N42" s="91">
        <f t="shared" si="9"/>
        <v>0</v>
      </c>
    </row>
    <row r="43" spans="1:14" ht="18" hidden="1" customHeight="1">
      <c r="A43" s="90" t="s">
        <v>88</v>
      </c>
      <c r="B43" s="235"/>
      <c r="C43" s="90" t="s">
        <v>36</v>
      </c>
      <c r="D43" s="90"/>
      <c r="E43" s="90"/>
      <c r="F43" s="90"/>
      <c r="G43" s="90"/>
      <c r="H43" s="96">
        <v>1285990.7</v>
      </c>
      <c r="I43" s="96">
        <v>1285990.7</v>
      </c>
      <c r="J43" s="96">
        <v>1285990.7</v>
      </c>
      <c r="K43" s="96">
        <v>1285990.7</v>
      </c>
      <c r="L43" s="96">
        <v>1285990.7</v>
      </c>
      <c r="M43" s="96">
        <v>1285990.7</v>
      </c>
      <c r="N43" s="91">
        <f t="shared" si="9"/>
        <v>7715944.2000000002</v>
      </c>
    </row>
    <row r="44" spans="1:14" hidden="1">
      <c r="A44" s="90" t="s">
        <v>89</v>
      </c>
      <c r="B44" s="235"/>
      <c r="C44" s="90" t="s">
        <v>37</v>
      </c>
      <c r="D44" s="90"/>
      <c r="E44" s="90"/>
      <c r="F44" s="90"/>
      <c r="G44" s="90"/>
      <c r="H44" s="96">
        <v>1897</v>
      </c>
      <c r="I44" s="89">
        <v>1897</v>
      </c>
      <c r="J44" s="89">
        <v>1897</v>
      </c>
      <c r="K44" s="89">
        <v>1897</v>
      </c>
      <c r="L44" s="89">
        <v>1897</v>
      </c>
      <c r="M44" s="89">
        <v>1897</v>
      </c>
      <c r="N44" s="91">
        <f t="shared" si="9"/>
        <v>11382</v>
      </c>
    </row>
    <row r="45" spans="1:14" ht="20.25" hidden="1" customHeight="1">
      <c r="A45" s="90" t="s">
        <v>83</v>
      </c>
      <c r="B45" s="235" t="s">
        <v>80</v>
      </c>
      <c r="C45" s="90" t="s">
        <v>34</v>
      </c>
      <c r="D45" s="90"/>
      <c r="E45" s="90"/>
      <c r="F45" s="90"/>
      <c r="G45" s="90"/>
      <c r="H45" s="96">
        <f>SUM(H46:H48)</f>
        <v>224474.1</v>
      </c>
      <c r="I45" s="96">
        <f t="shared" ref="I45:M45" si="11">SUM(I46:I48)</f>
        <v>233453.1</v>
      </c>
      <c r="J45" s="96">
        <f t="shared" si="11"/>
        <v>242791.2</v>
      </c>
      <c r="K45" s="96">
        <f t="shared" si="11"/>
        <v>252502.8</v>
      </c>
      <c r="L45" s="96">
        <f t="shared" si="11"/>
        <v>262602.90000000002</v>
      </c>
      <c r="M45" s="96">
        <f t="shared" si="11"/>
        <v>273107.09999999998</v>
      </c>
      <c r="N45" s="91">
        <f t="shared" si="9"/>
        <v>1488931.2000000002</v>
      </c>
    </row>
    <row r="46" spans="1:14" ht="22.5" hidden="1" customHeight="1">
      <c r="A46" s="90" t="s">
        <v>90</v>
      </c>
      <c r="B46" s="235"/>
      <c r="C46" s="90" t="s">
        <v>35</v>
      </c>
      <c r="D46" s="90"/>
      <c r="E46" s="90"/>
      <c r="F46" s="90"/>
      <c r="G46" s="90"/>
      <c r="H46" s="89"/>
      <c r="I46" s="89"/>
      <c r="J46" s="89"/>
      <c r="K46" s="89"/>
      <c r="L46" s="89"/>
      <c r="M46" s="89"/>
      <c r="N46" s="91">
        <f t="shared" si="9"/>
        <v>0</v>
      </c>
    </row>
    <row r="47" spans="1:14" ht="19.5" hidden="1" customHeight="1">
      <c r="A47" s="90" t="s">
        <v>91</v>
      </c>
      <c r="B47" s="235"/>
      <c r="C47" s="90" t="s">
        <v>36</v>
      </c>
      <c r="D47" s="90"/>
      <c r="E47" s="90"/>
      <c r="F47" s="90"/>
      <c r="G47" s="90"/>
      <c r="H47" s="96">
        <v>224474.1</v>
      </c>
      <c r="I47" s="96">
        <v>233453.1</v>
      </c>
      <c r="J47" s="96">
        <v>242791.2</v>
      </c>
      <c r="K47" s="96">
        <v>252502.8</v>
      </c>
      <c r="L47" s="96">
        <v>262602.90000000002</v>
      </c>
      <c r="M47" s="96">
        <v>273107.09999999998</v>
      </c>
      <c r="N47" s="91">
        <f t="shared" si="9"/>
        <v>1488931.2000000002</v>
      </c>
    </row>
    <row r="48" spans="1:14" ht="19.5" hidden="1" customHeight="1">
      <c r="A48" s="90" t="s">
        <v>92</v>
      </c>
      <c r="B48" s="235"/>
      <c r="C48" s="90" t="s">
        <v>37</v>
      </c>
      <c r="D48" s="90"/>
      <c r="E48" s="90"/>
      <c r="F48" s="90"/>
      <c r="G48" s="90"/>
      <c r="H48" s="89"/>
      <c r="I48" s="89"/>
      <c r="J48" s="89"/>
      <c r="K48" s="89"/>
      <c r="L48" s="89"/>
      <c r="M48" s="89"/>
      <c r="N48" s="91">
        <f t="shared" si="9"/>
        <v>0</v>
      </c>
    </row>
    <row r="49" spans="1:27" ht="20.25" hidden="1" customHeight="1">
      <c r="A49" s="97"/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27" ht="26.25" customHeight="1">
      <c r="H50" s="98"/>
      <c r="I50" s="98"/>
      <c r="J50" s="98"/>
      <c r="K50" s="98"/>
      <c r="L50" s="98"/>
      <c r="M50" s="98"/>
      <c r="N50" s="98"/>
      <c r="Q50" s="241" t="s">
        <v>123</v>
      </c>
      <c r="R50" s="241"/>
      <c r="S50" s="241"/>
      <c r="T50" s="241"/>
      <c r="U50" s="241"/>
      <c r="V50" s="241"/>
      <c r="W50" s="241"/>
    </row>
    <row r="51" spans="1:27" ht="24" customHeight="1">
      <c r="A51" s="163" t="s">
        <v>159</v>
      </c>
      <c r="B51" s="163" t="s">
        <v>29</v>
      </c>
      <c r="C51" s="163" t="s">
        <v>216</v>
      </c>
      <c r="D51" s="236" t="s">
        <v>116</v>
      </c>
      <c r="E51" s="236"/>
      <c r="F51" s="236"/>
      <c r="G51" s="236"/>
      <c r="H51" s="246"/>
      <c r="I51" s="246"/>
      <c r="J51" s="246"/>
      <c r="K51" s="246"/>
      <c r="L51" s="246"/>
      <c r="M51" s="246"/>
      <c r="N51" s="247"/>
    </row>
    <row r="52" spans="1:27" ht="33" customHeight="1">
      <c r="A52" s="163"/>
      <c r="B52" s="163"/>
      <c r="C52" s="163"/>
      <c r="D52" s="236" t="s">
        <v>117</v>
      </c>
      <c r="E52" s="236"/>
      <c r="F52" s="236"/>
      <c r="G52" s="236"/>
      <c r="H52" s="111" t="s">
        <v>51</v>
      </c>
      <c r="I52" s="111" t="s">
        <v>52</v>
      </c>
      <c r="J52" s="111" t="s">
        <v>53</v>
      </c>
      <c r="K52" s="111" t="s">
        <v>54</v>
      </c>
      <c r="L52" s="111" t="s">
        <v>55</v>
      </c>
      <c r="M52" s="111" t="s">
        <v>56</v>
      </c>
      <c r="N52" s="111" t="s">
        <v>25</v>
      </c>
      <c r="Q52" s="111" t="s">
        <v>50</v>
      </c>
      <c r="R52" s="111" t="s">
        <v>51</v>
      </c>
      <c r="S52" s="111" t="s">
        <v>52</v>
      </c>
      <c r="T52" s="111" t="s">
        <v>53</v>
      </c>
      <c r="U52" s="111" t="s">
        <v>54</v>
      </c>
      <c r="V52" s="111" t="s">
        <v>55</v>
      </c>
      <c r="W52" s="111" t="s">
        <v>56</v>
      </c>
      <c r="X52" s="111" t="s">
        <v>25</v>
      </c>
    </row>
    <row r="53" spans="1:27" ht="27.75" customHeight="1">
      <c r="A53" s="111">
        <v>1</v>
      </c>
      <c r="B53" s="111"/>
      <c r="C53" s="111">
        <v>2</v>
      </c>
      <c r="D53" s="116">
        <v>3</v>
      </c>
      <c r="E53" s="116">
        <v>4</v>
      </c>
      <c r="F53" s="116">
        <v>5</v>
      </c>
      <c r="G53" s="116">
        <v>6</v>
      </c>
      <c r="H53" s="111">
        <v>9</v>
      </c>
      <c r="I53" s="111">
        <v>10</v>
      </c>
      <c r="J53" s="111">
        <v>11</v>
      </c>
      <c r="K53" s="111">
        <v>12</v>
      </c>
      <c r="L53" s="111">
        <v>13</v>
      </c>
      <c r="M53" s="111">
        <v>14</v>
      </c>
      <c r="N53" s="111">
        <v>15</v>
      </c>
    </row>
    <row r="54" spans="1:27" ht="36.75" customHeight="1">
      <c r="A54" s="112"/>
      <c r="B54" s="112"/>
      <c r="C54" s="228" t="s">
        <v>217</v>
      </c>
      <c r="D54" s="229"/>
      <c r="E54" s="229"/>
      <c r="F54" s="229"/>
      <c r="G54" s="229"/>
      <c r="H54" s="229"/>
      <c r="I54" s="229"/>
      <c r="J54" s="229"/>
      <c r="K54" s="229"/>
      <c r="L54" s="229"/>
      <c r="M54" s="229"/>
      <c r="N54" s="230"/>
      <c r="P54" s="99"/>
      <c r="Q54" s="100" t="e">
        <f t="shared" ref="Q54:W54" si="12">SUM(Q55:Q55)</f>
        <v>#REF!</v>
      </c>
      <c r="R54" s="100" t="e">
        <f t="shared" si="12"/>
        <v>#REF!</v>
      </c>
      <c r="S54" s="100" t="e">
        <f t="shared" si="12"/>
        <v>#REF!</v>
      </c>
      <c r="T54" s="100" t="e">
        <f t="shared" si="12"/>
        <v>#REF!</v>
      </c>
      <c r="U54" s="100" t="e">
        <f t="shared" si="12"/>
        <v>#REF!</v>
      </c>
      <c r="V54" s="100" t="e">
        <f t="shared" si="12"/>
        <v>#REF!</v>
      </c>
      <c r="W54" s="100" t="e">
        <f t="shared" si="12"/>
        <v>#REF!</v>
      </c>
      <c r="X54" s="100" t="e">
        <f>SUM(Q54:W54)</f>
        <v>#REF!</v>
      </c>
      <c r="Y54" s="77" t="s">
        <v>124</v>
      </c>
    </row>
    <row r="55" spans="1:27" ht="29.25" customHeight="1">
      <c r="A55" s="112"/>
      <c r="B55" s="220" t="s">
        <v>105</v>
      </c>
      <c r="C55" s="101" t="s">
        <v>227</v>
      </c>
      <c r="D55" s="43">
        <v>850</v>
      </c>
      <c r="E55" s="43" t="s">
        <v>128</v>
      </c>
      <c r="F55" s="44">
        <v>13</v>
      </c>
      <c r="G55" s="43"/>
      <c r="H55" s="96">
        <f>H61+H79+H88+H97+H124+H114+H69</f>
        <v>1128148.2000000002</v>
      </c>
      <c r="I55" s="96">
        <f t="shared" ref="I55:M55" si="13">I61+I79+I88+I97+I124+I114+I69</f>
        <v>1022466.7000000001</v>
      </c>
      <c r="J55" s="96">
        <f t="shared" si="13"/>
        <v>1031818.5</v>
      </c>
      <c r="K55" s="96">
        <f t="shared" si="13"/>
        <v>781995.75600000005</v>
      </c>
      <c r="L55" s="96">
        <f t="shared" si="13"/>
        <v>797914.11824000021</v>
      </c>
      <c r="M55" s="96">
        <f t="shared" si="13"/>
        <v>814469.21496960009</v>
      </c>
      <c r="N55" s="96">
        <f>N61+N79+N88+N97+N124+N114+N69</f>
        <v>5576812.4892095998</v>
      </c>
      <c r="O55" s="102" t="e">
        <f>N55-#REF!</f>
        <v>#REF!</v>
      </c>
      <c r="Q55" s="96" t="e">
        <f>#REF!-#REF!-#REF!-#REF!-#REF!-22328</f>
        <v>#REF!</v>
      </c>
      <c r="R55" s="96" t="e">
        <f>H55-#REF!-H79-#REF!-#REF!-22924</f>
        <v>#REF!</v>
      </c>
      <c r="S55" s="96" t="e">
        <f>I55-#REF!-I79-#REF!-#REF!-23389</f>
        <v>#REF!</v>
      </c>
      <c r="T55" s="96" t="e">
        <f>J55-#REF!-J79-#REF!-#REF!-23389</f>
        <v>#REF!</v>
      </c>
      <c r="U55" s="96" t="e">
        <f>K55-#REF!-K79-#REF!-#REF!-23389</f>
        <v>#REF!</v>
      </c>
      <c r="V55" s="96" t="e">
        <f>L55-#REF!-L79-#REF!-#REF!-23389</f>
        <v>#REF!</v>
      </c>
      <c r="W55" s="96" t="e">
        <f>M55-#REF!-M79-#REF!-#REF!-23389</f>
        <v>#REF!</v>
      </c>
      <c r="X55" s="100" t="e">
        <f t="shared" ref="X55" si="14">SUM(Q55:W55)</f>
        <v>#REF!</v>
      </c>
      <c r="Y55" s="77" t="s">
        <v>125</v>
      </c>
      <c r="AA55" s="96" t="e">
        <f>X55/7</f>
        <v>#REF!</v>
      </c>
    </row>
    <row r="56" spans="1:27" ht="34.200000000000003" customHeight="1">
      <c r="A56" s="112"/>
      <c r="B56" s="221"/>
      <c r="C56" s="101" t="s">
        <v>224</v>
      </c>
      <c r="D56" s="90"/>
      <c r="E56" s="90"/>
      <c r="F56" s="90"/>
      <c r="G56" s="90"/>
      <c r="H56" s="96"/>
      <c r="I56" s="96"/>
      <c r="J56" s="96"/>
      <c r="K56" s="96"/>
      <c r="L56" s="96"/>
      <c r="M56" s="96"/>
      <c r="N56" s="96"/>
      <c r="Q56" s="98" t="e">
        <f>Q55-#REF!</f>
        <v>#REF!</v>
      </c>
      <c r="R56" s="98" t="e">
        <f>R55-#REF!</f>
        <v>#REF!</v>
      </c>
      <c r="S56" s="98" t="e">
        <f>S55-#REF!</f>
        <v>#REF!</v>
      </c>
      <c r="T56" s="98"/>
      <c r="U56" s="98"/>
      <c r="V56" s="98"/>
      <c r="W56" s="98"/>
      <c r="X56" s="98"/>
    </row>
    <row r="57" spans="1:27" ht="27.75" customHeight="1">
      <c r="A57" s="112"/>
      <c r="B57" s="221"/>
      <c r="C57" s="101" t="s">
        <v>38</v>
      </c>
      <c r="D57" s="90"/>
      <c r="E57" s="90"/>
      <c r="F57" s="90"/>
      <c r="G57" s="90"/>
      <c r="H57" s="96">
        <f t="shared" ref="H57:M57" si="15">H65+H84+H128+H110+H120+H75</f>
        <v>308451.09999999998</v>
      </c>
      <c r="I57" s="96">
        <f t="shared" si="15"/>
        <v>62035.1</v>
      </c>
      <c r="J57" s="96">
        <f t="shared" si="15"/>
        <v>62035.1</v>
      </c>
      <c r="K57" s="96">
        <f t="shared" si="15"/>
        <v>62035.1</v>
      </c>
      <c r="L57" s="96">
        <f t="shared" si="15"/>
        <v>62035.1</v>
      </c>
      <c r="M57" s="96">
        <f t="shared" si="15"/>
        <v>62035.1</v>
      </c>
      <c r="N57" s="96">
        <f>SUM(H57:M57)</f>
        <v>618626.59999999986</v>
      </c>
      <c r="O57" s="98" t="e">
        <f>N66+#REF!+#REF!+N111+N129+#REF!</f>
        <v>#REF!</v>
      </c>
      <c r="U57" s="98"/>
    </row>
    <row r="58" spans="1:27" ht="23.25" customHeight="1">
      <c r="A58" s="112"/>
      <c r="B58" s="221"/>
      <c r="C58" s="101" t="s">
        <v>221</v>
      </c>
      <c r="D58" s="90"/>
      <c r="E58" s="90"/>
      <c r="F58" s="90"/>
      <c r="G58" s="90"/>
      <c r="H58" s="96">
        <f>H85+H111+H129+H66+H121+H76</f>
        <v>819697.1</v>
      </c>
      <c r="I58" s="96">
        <f t="shared" ref="I58:M58" si="16">I85+I111+I129+I66+I121+I76</f>
        <v>960431.6</v>
      </c>
      <c r="J58" s="96">
        <f t="shared" si="16"/>
        <v>969783.39999999991</v>
      </c>
      <c r="K58" s="96">
        <f t="shared" si="16"/>
        <v>719960.65599999996</v>
      </c>
      <c r="L58" s="96">
        <f t="shared" si="16"/>
        <v>735879.01824000012</v>
      </c>
      <c r="M58" s="96">
        <f t="shared" si="16"/>
        <v>752434.11496960011</v>
      </c>
      <c r="N58" s="96">
        <f>SUM(H58:M58)</f>
        <v>4958185.8892096002</v>
      </c>
      <c r="O58" s="98">
        <f>N58</f>
        <v>4958185.8892096002</v>
      </c>
      <c r="T58" s="98"/>
      <c r="U58" s="98"/>
      <c r="V58" s="98"/>
      <c r="W58" s="98"/>
    </row>
    <row r="59" spans="1:27" ht="22.5" customHeight="1">
      <c r="A59" s="112"/>
      <c r="B59" s="234"/>
      <c r="C59" s="101" t="s">
        <v>103</v>
      </c>
      <c r="D59" s="90"/>
      <c r="E59" s="90"/>
      <c r="F59" s="90"/>
      <c r="G59" s="90"/>
      <c r="H59" s="96"/>
      <c r="I59" s="96"/>
      <c r="J59" s="96"/>
      <c r="K59" s="96"/>
      <c r="L59" s="96"/>
      <c r="M59" s="96"/>
      <c r="N59" s="96"/>
    </row>
    <row r="60" spans="1:27" ht="25.5" customHeight="1">
      <c r="A60" s="111" t="s">
        <v>1</v>
      </c>
      <c r="B60" s="115"/>
      <c r="C60" s="242" t="s">
        <v>275</v>
      </c>
      <c r="D60" s="243"/>
      <c r="E60" s="243"/>
      <c r="F60" s="243"/>
      <c r="G60" s="243"/>
      <c r="H60" s="244"/>
      <c r="I60" s="244"/>
      <c r="J60" s="244"/>
      <c r="K60" s="244"/>
      <c r="L60" s="244"/>
      <c r="M60" s="244"/>
      <c r="N60" s="245"/>
    </row>
    <row r="61" spans="1:27" ht="21.75" customHeight="1">
      <c r="A61" s="164"/>
      <c r="B61" s="235" t="s">
        <v>59</v>
      </c>
      <c r="C61" s="224" t="s">
        <v>222</v>
      </c>
      <c r="D61" s="48">
        <v>850</v>
      </c>
      <c r="E61" s="48" t="s">
        <v>128</v>
      </c>
      <c r="F61" s="48" t="s">
        <v>270</v>
      </c>
      <c r="G61" s="115"/>
      <c r="H61" s="103">
        <f t="shared" ref="H61:M61" si="17">SUM(H62:H63)</f>
        <v>75865.899999999994</v>
      </c>
      <c r="I61" s="103">
        <f t="shared" si="17"/>
        <v>0</v>
      </c>
      <c r="J61" s="103">
        <f t="shared" si="17"/>
        <v>0</v>
      </c>
      <c r="K61" s="103">
        <f t="shared" si="17"/>
        <v>0</v>
      </c>
      <c r="L61" s="103">
        <f t="shared" si="17"/>
        <v>0</v>
      </c>
      <c r="M61" s="103">
        <f t="shared" si="17"/>
        <v>0</v>
      </c>
      <c r="N61" s="96">
        <f t="shared" ref="N61:N66" si="18">SUM(H61:M61)</f>
        <v>75865.899999999994</v>
      </c>
      <c r="O61" s="98" t="e">
        <f>H61+H66+#REF!</f>
        <v>#REF!</v>
      </c>
      <c r="P61" s="98" t="e">
        <f>#REF!-#REF!</f>
        <v>#REF!</v>
      </c>
      <c r="Q61" s="121">
        <v>3078625.384025889</v>
      </c>
      <c r="R61" s="98" t="e">
        <f>P61-Q61</f>
        <v>#REF!</v>
      </c>
    </row>
    <row r="62" spans="1:27" ht="23.25" customHeight="1">
      <c r="A62" s="164"/>
      <c r="B62" s="235"/>
      <c r="C62" s="224"/>
      <c r="D62" s="48">
        <v>850</v>
      </c>
      <c r="E62" s="48" t="s">
        <v>128</v>
      </c>
      <c r="F62" s="65" t="s">
        <v>276</v>
      </c>
      <c r="G62" s="48">
        <v>200</v>
      </c>
      <c r="H62" s="96">
        <v>75865.899999999994</v>
      </c>
      <c r="I62" s="96"/>
      <c r="J62" s="48"/>
      <c r="K62" s="48"/>
      <c r="L62" s="48"/>
      <c r="M62" s="48"/>
      <c r="N62" s="96">
        <f t="shared" si="18"/>
        <v>75865.899999999994</v>
      </c>
      <c r="O62" s="98"/>
      <c r="P62" s="98"/>
      <c r="Q62" s="121"/>
      <c r="R62" s="98"/>
    </row>
    <row r="63" spans="1:27" ht="22.5" hidden="1" customHeight="1">
      <c r="A63" s="164"/>
      <c r="B63" s="235"/>
      <c r="C63" s="224"/>
      <c r="D63" s="48">
        <v>828</v>
      </c>
      <c r="E63" s="48" t="s">
        <v>128</v>
      </c>
      <c r="F63" s="48" t="s">
        <v>147</v>
      </c>
      <c r="G63" s="48">
        <v>500</v>
      </c>
      <c r="H63" s="96"/>
      <c r="I63" s="96"/>
      <c r="J63" s="48"/>
      <c r="K63" s="48"/>
      <c r="L63" s="48"/>
      <c r="M63" s="48"/>
      <c r="N63" s="96">
        <f t="shared" si="18"/>
        <v>0</v>
      </c>
      <c r="O63" s="98"/>
      <c r="P63" s="98"/>
      <c r="Q63" s="121"/>
      <c r="R63" s="98"/>
    </row>
    <row r="64" spans="1:27" ht="24.75" hidden="1" customHeight="1">
      <c r="A64" s="164"/>
      <c r="B64" s="235"/>
      <c r="C64" s="224"/>
      <c r="D64" s="48">
        <v>828</v>
      </c>
      <c r="E64" s="48" t="s">
        <v>128</v>
      </c>
      <c r="F64" s="48" t="s">
        <v>148</v>
      </c>
      <c r="G64" s="48">
        <v>500</v>
      </c>
      <c r="H64" s="96"/>
      <c r="I64" s="96"/>
      <c r="J64" s="48"/>
      <c r="K64" s="48"/>
      <c r="L64" s="48"/>
      <c r="M64" s="48"/>
      <c r="N64" s="96">
        <f t="shared" si="18"/>
        <v>0</v>
      </c>
      <c r="O64" s="98"/>
      <c r="P64" s="98"/>
      <c r="Q64" s="121"/>
      <c r="R64" s="98"/>
    </row>
    <row r="65" spans="1:18" ht="21.6" customHeight="1">
      <c r="A65" s="112"/>
      <c r="B65" s="235"/>
      <c r="C65" s="101" t="s">
        <v>38</v>
      </c>
      <c r="D65" s="104"/>
      <c r="E65" s="104"/>
      <c r="F65" s="104"/>
      <c r="G65" s="104"/>
      <c r="H65" s="96">
        <v>75865.899999999994</v>
      </c>
      <c r="I65" s="96"/>
      <c r="J65" s="96"/>
      <c r="K65" s="96"/>
      <c r="L65" s="96"/>
      <c r="M65" s="96"/>
      <c r="N65" s="96">
        <f t="shared" si="18"/>
        <v>75865.899999999994</v>
      </c>
    </row>
    <row r="66" spans="1:18" ht="23.25" customHeight="1">
      <c r="A66" s="112"/>
      <c r="B66" s="235"/>
      <c r="C66" s="101" t="s">
        <v>221</v>
      </c>
      <c r="D66" s="105"/>
      <c r="E66" s="105"/>
      <c r="F66" s="105"/>
      <c r="G66" s="105"/>
      <c r="H66" s="122"/>
      <c r="I66" s="122"/>
      <c r="J66" s="122"/>
      <c r="K66" s="122"/>
      <c r="L66" s="122"/>
      <c r="M66" s="122"/>
      <c r="N66" s="96">
        <f t="shared" si="18"/>
        <v>0</v>
      </c>
    </row>
    <row r="67" spans="1:18" ht="27" customHeight="1">
      <c r="A67" s="112"/>
      <c r="B67" s="235"/>
      <c r="C67" s="101" t="s">
        <v>103</v>
      </c>
      <c r="D67" s="104"/>
      <c r="E67" s="104"/>
      <c r="F67" s="104"/>
      <c r="G67" s="104"/>
      <c r="H67" s="96"/>
      <c r="I67" s="96"/>
      <c r="J67" s="96"/>
      <c r="K67" s="96"/>
      <c r="L67" s="96"/>
      <c r="M67" s="96"/>
      <c r="N67" s="96"/>
    </row>
    <row r="68" spans="1:18" ht="27" customHeight="1">
      <c r="A68" s="123" t="s">
        <v>119</v>
      </c>
      <c r="B68" s="124"/>
      <c r="C68" s="228" t="s">
        <v>246</v>
      </c>
      <c r="D68" s="229"/>
      <c r="E68" s="229"/>
      <c r="F68" s="229"/>
      <c r="G68" s="229"/>
      <c r="H68" s="229"/>
      <c r="I68" s="229"/>
      <c r="J68" s="229"/>
      <c r="K68" s="229"/>
      <c r="L68" s="229"/>
      <c r="M68" s="229"/>
      <c r="N68" s="230"/>
    </row>
    <row r="69" spans="1:18" ht="21.75" customHeight="1">
      <c r="A69" s="164"/>
      <c r="B69" s="235" t="s">
        <v>59</v>
      </c>
      <c r="C69" s="224" t="s">
        <v>222</v>
      </c>
      <c r="D69" s="48">
        <v>850</v>
      </c>
      <c r="E69" s="48" t="s">
        <v>128</v>
      </c>
      <c r="F69" s="48" t="s">
        <v>254</v>
      </c>
      <c r="G69" s="115"/>
      <c r="H69" s="103">
        <f>SUM(H71:H72)</f>
        <v>8543.1</v>
      </c>
      <c r="I69" s="103">
        <f>I70+I71</f>
        <v>44312.1</v>
      </c>
      <c r="J69" s="103">
        <f t="shared" ref="J69:M69" si="19">J70+J71</f>
        <v>113870.5</v>
      </c>
      <c r="K69" s="103">
        <f t="shared" si="19"/>
        <v>0</v>
      </c>
      <c r="L69" s="103">
        <f t="shared" si="19"/>
        <v>0</v>
      </c>
      <c r="M69" s="103">
        <f t="shared" si="19"/>
        <v>0</v>
      </c>
      <c r="N69" s="96">
        <f t="shared" ref="N69:N76" si="20">SUM(H69:M69)</f>
        <v>166725.70000000001</v>
      </c>
      <c r="O69" s="98" t="e">
        <f>H69+H76+#REF!</f>
        <v>#REF!</v>
      </c>
      <c r="P69" s="98" t="e">
        <f>#REF!-#REF!</f>
        <v>#REF!</v>
      </c>
      <c r="Q69" s="121">
        <v>3078625.384025889</v>
      </c>
      <c r="R69" s="98" t="e">
        <f>P69-Q69</f>
        <v>#REF!</v>
      </c>
    </row>
    <row r="70" spans="1:18" ht="21.75" customHeight="1">
      <c r="A70" s="164"/>
      <c r="B70" s="235"/>
      <c r="C70" s="224"/>
      <c r="D70" s="48">
        <v>850</v>
      </c>
      <c r="E70" s="48" t="s">
        <v>128</v>
      </c>
      <c r="F70" s="65" t="s">
        <v>267</v>
      </c>
      <c r="G70" s="112">
        <v>400</v>
      </c>
      <c r="H70" s="103"/>
      <c r="I70" s="103">
        <f>32312.1+12000</f>
        <v>44312.1</v>
      </c>
      <c r="J70" s="103">
        <f>14812.1+99058.4</f>
        <v>113870.5</v>
      </c>
      <c r="K70" s="103"/>
      <c r="L70" s="103"/>
      <c r="M70" s="103"/>
      <c r="N70" s="96">
        <f t="shared" si="20"/>
        <v>158182.6</v>
      </c>
      <c r="O70" s="98"/>
      <c r="P70" s="98"/>
      <c r="Q70" s="121"/>
      <c r="R70" s="98"/>
    </row>
    <row r="71" spans="1:18" ht="23.25" customHeight="1">
      <c r="A71" s="164"/>
      <c r="B71" s="235"/>
      <c r="C71" s="224"/>
      <c r="D71" s="48">
        <v>850</v>
      </c>
      <c r="E71" s="48" t="s">
        <v>128</v>
      </c>
      <c r="F71" s="65" t="s">
        <v>267</v>
      </c>
      <c r="G71" s="48">
        <v>200</v>
      </c>
      <c r="H71" s="96">
        <v>8543.1</v>
      </c>
      <c r="I71" s="96">
        <v>0</v>
      </c>
      <c r="J71" s="48"/>
      <c r="K71" s="48"/>
      <c r="L71" s="48"/>
      <c r="M71" s="48"/>
      <c r="N71" s="96">
        <f t="shared" si="20"/>
        <v>8543.1</v>
      </c>
      <c r="O71" s="98"/>
      <c r="P71" s="98"/>
      <c r="Q71" s="121"/>
      <c r="R71" s="98"/>
    </row>
    <row r="72" spans="1:18" ht="22.5" hidden="1" customHeight="1">
      <c r="A72" s="164"/>
      <c r="B72" s="235"/>
      <c r="C72" s="224"/>
      <c r="D72" s="48">
        <v>828</v>
      </c>
      <c r="E72" s="48" t="s">
        <v>128</v>
      </c>
      <c r="F72" s="48" t="s">
        <v>147</v>
      </c>
      <c r="G72" s="48">
        <v>500</v>
      </c>
      <c r="H72" s="96"/>
      <c r="I72" s="96"/>
      <c r="J72" s="48"/>
      <c r="K72" s="48"/>
      <c r="L72" s="48"/>
      <c r="M72" s="48"/>
      <c r="N72" s="96">
        <f t="shared" si="20"/>
        <v>0</v>
      </c>
      <c r="O72" s="98"/>
      <c r="P72" s="98"/>
      <c r="Q72" s="121"/>
      <c r="R72" s="98"/>
    </row>
    <row r="73" spans="1:18" ht="24.75" hidden="1" customHeight="1">
      <c r="A73" s="164"/>
      <c r="B73" s="235"/>
      <c r="C73" s="224"/>
      <c r="D73" s="48">
        <v>828</v>
      </c>
      <c r="E73" s="48" t="s">
        <v>128</v>
      </c>
      <c r="F73" s="48" t="s">
        <v>148</v>
      </c>
      <c r="G73" s="48">
        <v>500</v>
      </c>
      <c r="H73" s="96"/>
      <c r="I73" s="96"/>
      <c r="J73" s="48"/>
      <c r="K73" s="48"/>
      <c r="L73" s="48"/>
      <c r="M73" s="48"/>
      <c r="N73" s="96">
        <f t="shared" si="20"/>
        <v>0</v>
      </c>
      <c r="O73" s="98"/>
      <c r="P73" s="98"/>
      <c r="Q73" s="121"/>
      <c r="R73" s="98"/>
    </row>
    <row r="74" spans="1:18" ht="24.75" customHeight="1">
      <c r="A74" s="112"/>
      <c r="B74" s="235"/>
      <c r="C74" s="101" t="s">
        <v>224</v>
      </c>
      <c r="D74" s="48"/>
      <c r="E74" s="48"/>
      <c r="F74" s="48"/>
      <c r="G74" s="48"/>
      <c r="H74" s="96"/>
      <c r="I74" s="96"/>
      <c r="J74" s="48"/>
      <c r="K74" s="48"/>
      <c r="L74" s="48"/>
      <c r="M74" s="48"/>
      <c r="N74" s="96"/>
      <c r="O74" s="98"/>
      <c r="P74" s="98"/>
      <c r="Q74" s="121"/>
      <c r="R74" s="98"/>
    </row>
    <row r="75" spans="1:18" ht="21.6" customHeight="1">
      <c r="A75" s="112"/>
      <c r="B75" s="235"/>
      <c r="C75" s="101" t="s">
        <v>38</v>
      </c>
      <c r="D75" s="104"/>
      <c r="E75" s="104"/>
      <c r="F75" s="104"/>
      <c r="G75" s="104"/>
      <c r="H75" s="96"/>
      <c r="I75" s="96"/>
      <c r="J75" s="96"/>
      <c r="K75" s="96"/>
      <c r="L75" s="96"/>
      <c r="M75" s="96"/>
      <c r="N75" s="96">
        <f t="shared" si="20"/>
        <v>0</v>
      </c>
    </row>
    <row r="76" spans="1:18" ht="23.25" customHeight="1">
      <c r="A76" s="112"/>
      <c r="B76" s="235"/>
      <c r="C76" s="101" t="s">
        <v>221</v>
      </c>
      <c r="D76" s="105"/>
      <c r="E76" s="105"/>
      <c r="F76" s="105"/>
      <c r="G76" s="105"/>
      <c r="H76" s="122">
        <f>H71</f>
        <v>8543.1</v>
      </c>
      <c r="I76" s="125">
        <f>I71+I70</f>
        <v>44312.1</v>
      </c>
      <c r="J76" s="122">
        <f>J70</f>
        <v>113870.5</v>
      </c>
      <c r="K76" s="122"/>
      <c r="L76" s="122"/>
      <c r="M76" s="122"/>
      <c r="N76" s="96">
        <f t="shared" si="20"/>
        <v>166725.70000000001</v>
      </c>
    </row>
    <row r="77" spans="1:18" ht="27" customHeight="1">
      <c r="A77" s="112"/>
      <c r="B77" s="235"/>
      <c r="C77" s="101" t="s">
        <v>103</v>
      </c>
      <c r="D77" s="104"/>
      <c r="E77" s="104"/>
      <c r="F77" s="104"/>
      <c r="G77" s="104"/>
      <c r="H77" s="96"/>
      <c r="I77" s="96"/>
      <c r="J77" s="96"/>
      <c r="K77" s="96"/>
      <c r="L77" s="96"/>
      <c r="M77" s="96"/>
      <c r="N77" s="96"/>
    </row>
    <row r="78" spans="1:18" ht="21" customHeight="1">
      <c r="A78" s="111" t="s">
        <v>120</v>
      </c>
      <c r="B78" s="115"/>
      <c r="C78" s="225" t="s">
        <v>266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7"/>
    </row>
    <row r="79" spans="1:18" ht="25.5" customHeight="1">
      <c r="A79" s="112"/>
      <c r="B79" s="235" t="s">
        <v>62</v>
      </c>
      <c r="C79" s="222" t="s">
        <v>222</v>
      </c>
      <c r="D79" s="30" t="s">
        <v>225</v>
      </c>
      <c r="E79" s="30" t="s">
        <v>150</v>
      </c>
      <c r="F79" s="30" t="s">
        <v>256</v>
      </c>
      <c r="G79" s="48"/>
      <c r="H79" s="141">
        <f t="shared" ref="H79:M79" si="21">SUM(H80:H82)</f>
        <v>326711.30000000005</v>
      </c>
      <c r="I79" s="141">
        <f t="shared" si="21"/>
        <v>317686.30000000005</v>
      </c>
      <c r="J79" s="141">
        <f t="shared" si="21"/>
        <v>329092.30000000005</v>
      </c>
      <c r="K79" s="141">
        <f t="shared" si="21"/>
        <v>340260.85600000003</v>
      </c>
      <c r="L79" s="141">
        <f t="shared" si="21"/>
        <v>353871.29024000006</v>
      </c>
      <c r="M79" s="141">
        <f t="shared" si="21"/>
        <v>368026.14184960001</v>
      </c>
      <c r="N79" s="141">
        <f>SUM(H79:M79)</f>
        <v>2035648.1880896001</v>
      </c>
    </row>
    <row r="80" spans="1:18" ht="25.5" customHeight="1">
      <c r="A80" s="112"/>
      <c r="B80" s="235"/>
      <c r="C80" s="223"/>
      <c r="D80" s="30">
        <v>850</v>
      </c>
      <c r="E80" s="30" t="s">
        <v>150</v>
      </c>
      <c r="F80" s="30" t="s">
        <v>277</v>
      </c>
      <c r="G80" s="48">
        <v>600</v>
      </c>
      <c r="H80" s="96">
        <v>293016</v>
      </c>
      <c r="I80" s="96">
        <v>283983</v>
      </c>
      <c r="J80" s="96">
        <v>293389</v>
      </c>
      <c r="K80" s="96">
        <f>J80*1.04</f>
        <v>305124.56</v>
      </c>
      <c r="L80" s="96">
        <f t="shared" ref="L80:M80" si="22">K80*1.04</f>
        <v>317329.54240000003</v>
      </c>
      <c r="M80" s="96">
        <f t="shared" si="22"/>
        <v>330022.72409600002</v>
      </c>
      <c r="N80" s="96">
        <f>SUM(H80:M80)</f>
        <v>1822864.8264960002</v>
      </c>
    </row>
    <row r="81" spans="1:14" ht="25.5" customHeight="1">
      <c r="A81" s="112"/>
      <c r="B81" s="235"/>
      <c r="C81" s="223"/>
      <c r="D81" s="30">
        <v>850</v>
      </c>
      <c r="E81" s="30" t="s">
        <v>269</v>
      </c>
      <c r="F81" s="30" t="s">
        <v>278</v>
      </c>
      <c r="G81" s="48">
        <v>600</v>
      </c>
      <c r="H81" s="96">
        <v>1918.4</v>
      </c>
      <c r="I81" s="96">
        <v>1918.4</v>
      </c>
      <c r="J81" s="96">
        <v>1918.4</v>
      </c>
      <c r="K81" s="96"/>
      <c r="L81" s="96"/>
      <c r="M81" s="96"/>
      <c r="N81" s="96">
        <f>SUM(H81:M81)</f>
        <v>5755.2000000000007</v>
      </c>
    </row>
    <row r="82" spans="1:14" ht="25.5" customHeight="1">
      <c r="A82" s="112"/>
      <c r="B82" s="235"/>
      <c r="C82" s="248"/>
      <c r="D82" s="30">
        <v>866</v>
      </c>
      <c r="E82" s="30" t="s">
        <v>150</v>
      </c>
      <c r="F82" s="30" t="s">
        <v>277</v>
      </c>
      <c r="G82" s="48">
        <v>200</v>
      </c>
      <c r="H82" s="96">
        <v>31776.9</v>
      </c>
      <c r="I82" s="96">
        <v>31784.9</v>
      </c>
      <c r="J82" s="96">
        <v>33784.9</v>
      </c>
      <c r="K82" s="96">
        <f t="shared" ref="K82:M82" si="23">J82*1.04</f>
        <v>35136.296000000002</v>
      </c>
      <c r="L82" s="96">
        <f t="shared" si="23"/>
        <v>36541.747840000004</v>
      </c>
      <c r="M82" s="96">
        <f t="shared" si="23"/>
        <v>38003.417753600006</v>
      </c>
      <c r="N82" s="96">
        <f>SUM(H82:M82)</f>
        <v>207028.1615936</v>
      </c>
    </row>
    <row r="83" spans="1:14" ht="25.5" customHeight="1">
      <c r="A83" s="112"/>
      <c r="B83" s="235"/>
      <c r="C83" s="101" t="s">
        <v>224</v>
      </c>
      <c r="D83" s="30"/>
      <c r="E83" s="30"/>
      <c r="F83" s="30"/>
      <c r="G83" s="48"/>
      <c r="H83" s="96"/>
      <c r="I83" s="96"/>
      <c r="J83" s="96"/>
      <c r="K83" s="96"/>
      <c r="L83" s="96"/>
      <c r="M83" s="96"/>
      <c r="N83" s="96"/>
    </row>
    <row r="84" spans="1:14" ht="21.6" customHeight="1">
      <c r="A84" s="112"/>
      <c r="B84" s="235"/>
      <c r="C84" s="101" t="s">
        <v>38</v>
      </c>
      <c r="D84" s="104"/>
      <c r="E84" s="104"/>
      <c r="F84" s="104"/>
      <c r="G84" s="104"/>
      <c r="H84" s="96"/>
      <c r="I84" s="96"/>
      <c r="J84" s="96"/>
      <c r="K84" s="96"/>
      <c r="L84" s="96"/>
      <c r="M84" s="96"/>
      <c r="N84" s="96"/>
    </row>
    <row r="85" spans="1:14" ht="23.25" customHeight="1">
      <c r="A85" s="112"/>
      <c r="B85" s="235"/>
      <c r="C85" s="101" t="s">
        <v>221</v>
      </c>
      <c r="D85" s="105"/>
      <c r="E85" s="105"/>
      <c r="F85" s="105"/>
      <c r="G85" s="105"/>
      <c r="H85" s="103">
        <f>H82+H81+H80</f>
        <v>326711.3</v>
      </c>
      <c r="I85" s="103">
        <f t="shared" ref="I85:M85" si="24">I82+I81+I80</f>
        <v>317686.3</v>
      </c>
      <c r="J85" s="103">
        <f t="shared" si="24"/>
        <v>329092.3</v>
      </c>
      <c r="K85" s="103">
        <f t="shared" si="24"/>
        <v>340260.85600000003</v>
      </c>
      <c r="L85" s="103">
        <f t="shared" si="24"/>
        <v>353871.29024000006</v>
      </c>
      <c r="M85" s="103">
        <f t="shared" si="24"/>
        <v>368026.14184960001</v>
      </c>
      <c r="N85" s="96">
        <f>SUM(H85:M85)</f>
        <v>2035648.1880896001</v>
      </c>
    </row>
    <row r="86" spans="1:14" ht="19.5" customHeight="1">
      <c r="A86" s="112"/>
      <c r="B86" s="235"/>
      <c r="C86" s="101" t="s">
        <v>103</v>
      </c>
      <c r="D86" s="104"/>
      <c r="E86" s="104"/>
      <c r="F86" s="104"/>
      <c r="G86" s="104"/>
      <c r="H86" s="96"/>
      <c r="I86" s="96"/>
      <c r="J86" s="96"/>
      <c r="K86" s="96"/>
      <c r="L86" s="96"/>
      <c r="M86" s="96"/>
      <c r="N86" s="96"/>
    </row>
    <row r="87" spans="1:14" ht="32.25" hidden="1" customHeight="1">
      <c r="A87" s="112" t="s">
        <v>122</v>
      </c>
      <c r="B87" s="115"/>
      <c r="C87" s="225" t="s">
        <v>107</v>
      </c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7"/>
    </row>
    <row r="88" spans="1:14" hidden="1">
      <c r="A88" s="117"/>
      <c r="B88" s="235" t="s">
        <v>107</v>
      </c>
      <c r="C88" s="115" t="s">
        <v>34</v>
      </c>
      <c r="D88" s="115"/>
      <c r="E88" s="115"/>
      <c r="F88" s="115"/>
      <c r="G88" s="115"/>
      <c r="H88" s="96"/>
      <c r="I88" s="96"/>
      <c r="J88" s="96"/>
      <c r="K88" s="96"/>
      <c r="L88" s="96"/>
      <c r="M88" s="96"/>
      <c r="N88" s="96"/>
    </row>
    <row r="89" spans="1:14" hidden="1">
      <c r="A89" s="117"/>
      <c r="B89" s="235"/>
      <c r="C89" s="115" t="s">
        <v>96</v>
      </c>
      <c r="D89" s="104"/>
      <c r="E89" s="104"/>
      <c r="F89" s="104"/>
      <c r="G89" s="104"/>
      <c r="H89" s="96"/>
      <c r="I89" s="96"/>
      <c r="J89" s="96"/>
      <c r="K89" s="96"/>
      <c r="L89" s="96"/>
      <c r="M89" s="96"/>
      <c r="N89" s="96"/>
    </row>
    <row r="90" spans="1:14" hidden="1">
      <c r="A90" s="117"/>
      <c r="B90" s="235"/>
      <c r="C90" s="115" t="s">
        <v>97</v>
      </c>
      <c r="D90" s="105"/>
      <c r="E90" s="105"/>
      <c r="F90" s="105"/>
      <c r="G90" s="105"/>
      <c r="H90" s="96"/>
      <c r="I90" s="96"/>
      <c r="J90" s="96"/>
      <c r="K90" s="96"/>
      <c r="L90" s="96"/>
      <c r="M90" s="96"/>
      <c r="N90" s="96"/>
    </row>
    <row r="91" spans="1:14" ht="31.2" hidden="1">
      <c r="A91" s="117"/>
      <c r="B91" s="235"/>
      <c r="C91" s="115" t="s">
        <v>99</v>
      </c>
      <c r="D91" s="105"/>
      <c r="E91" s="105"/>
      <c r="F91" s="105"/>
      <c r="G91" s="105"/>
      <c r="H91" s="96"/>
      <c r="I91" s="96"/>
      <c r="J91" s="96"/>
      <c r="K91" s="96"/>
      <c r="L91" s="96"/>
      <c r="M91" s="96"/>
      <c r="N91" s="96"/>
    </row>
    <row r="92" spans="1:14" ht="54" hidden="1" customHeight="1">
      <c r="A92" s="117"/>
      <c r="B92" s="235"/>
      <c r="C92" s="115" t="s">
        <v>100</v>
      </c>
      <c r="D92" s="104"/>
      <c r="E92" s="104"/>
      <c r="F92" s="104"/>
      <c r="G92" s="104"/>
      <c r="H92" s="96"/>
      <c r="I92" s="96"/>
      <c r="J92" s="96"/>
      <c r="K92" s="96"/>
      <c r="L92" s="96"/>
      <c r="M92" s="96"/>
      <c r="N92" s="96"/>
    </row>
    <row r="93" spans="1:14" ht="31.2" hidden="1">
      <c r="A93" s="117"/>
      <c r="B93" s="235"/>
      <c r="C93" s="115" t="s">
        <v>101</v>
      </c>
      <c r="D93" s="104"/>
      <c r="E93" s="104"/>
      <c r="F93" s="104"/>
      <c r="G93" s="104"/>
      <c r="H93" s="96"/>
      <c r="I93" s="96"/>
      <c r="J93" s="96"/>
      <c r="K93" s="96"/>
      <c r="L93" s="96"/>
      <c r="M93" s="96"/>
      <c r="N93" s="96"/>
    </row>
    <row r="94" spans="1:14" ht="31.2" hidden="1">
      <c r="A94" s="117"/>
      <c r="B94" s="235"/>
      <c r="C94" s="115" t="s">
        <v>102</v>
      </c>
      <c r="D94" s="105"/>
      <c r="E94" s="105"/>
      <c r="F94" s="105"/>
      <c r="G94" s="105"/>
      <c r="H94" s="96"/>
      <c r="I94" s="96"/>
      <c r="J94" s="96"/>
      <c r="K94" s="96"/>
      <c r="L94" s="96"/>
      <c r="M94" s="96"/>
      <c r="N94" s="96"/>
    </row>
    <row r="95" spans="1:14" ht="27" hidden="1" customHeight="1">
      <c r="A95" s="117"/>
      <c r="B95" s="235"/>
      <c r="C95" s="115" t="s">
        <v>103</v>
      </c>
      <c r="D95" s="104"/>
      <c r="E95" s="104"/>
      <c r="F95" s="104"/>
      <c r="G95" s="104"/>
      <c r="H95" s="96"/>
      <c r="I95" s="96"/>
      <c r="J95" s="96"/>
      <c r="K95" s="96"/>
      <c r="L95" s="96"/>
      <c r="M95" s="96"/>
      <c r="N95" s="96"/>
    </row>
    <row r="96" spans="1:14" ht="27.75" customHeight="1">
      <c r="A96" s="77" t="s">
        <v>121</v>
      </c>
      <c r="B96" s="106"/>
      <c r="C96" s="228" t="s">
        <v>265</v>
      </c>
      <c r="D96" s="229"/>
      <c r="E96" s="229"/>
      <c r="F96" s="229"/>
      <c r="G96" s="229"/>
      <c r="H96" s="229"/>
      <c r="I96" s="229"/>
      <c r="J96" s="229"/>
      <c r="K96" s="229"/>
      <c r="L96" s="229"/>
      <c r="M96" s="229"/>
      <c r="N96" s="230"/>
    </row>
    <row r="97" spans="1:14" ht="23.25" customHeight="1">
      <c r="A97" s="220"/>
      <c r="B97" s="101" t="s">
        <v>108</v>
      </c>
      <c r="C97" s="222" t="s">
        <v>222</v>
      </c>
      <c r="D97" s="30" t="s">
        <v>223</v>
      </c>
      <c r="E97" s="30" t="s">
        <v>220</v>
      </c>
      <c r="F97" s="30" t="s">
        <v>257</v>
      </c>
      <c r="G97" s="115"/>
      <c r="H97" s="96">
        <f>SUM(H98:H108)</f>
        <v>359643.9</v>
      </c>
      <c r="I97" s="96">
        <f t="shared" ref="I97:M97" si="25">SUM(I98:I108)</f>
        <v>377513.5</v>
      </c>
      <c r="J97" s="96">
        <f t="shared" si="25"/>
        <v>372937.9</v>
      </c>
      <c r="K97" s="96">
        <f t="shared" si="25"/>
        <v>287677.90000000002</v>
      </c>
      <c r="L97" s="96">
        <f t="shared" si="25"/>
        <v>287677.90000000002</v>
      </c>
      <c r="M97" s="96">
        <f t="shared" si="25"/>
        <v>287677.90000000002</v>
      </c>
      <c r="N97" s="96">
        <f t="shared" ref="N97:N108" si="26">SUM(H97:M97)</f>
        <v>1973129</v>
      </c>
    </row>
    <row r="98" spans="1:14" ht="23.25" customHeight="1">
      <c r="A98" s="221"/>
      <c r="B98" s="101"/>
      <c r="C98" s="223"/>
      <c r="D98" s="30">
        <v>850</v>
      </c>
      <c r="E98" s="30" t="s">
        <v>220</v>
      </c>
      <c r="F98" s="30" t="s">
        <v>279</v>
      </c>
      <c r="G98" s="113">
        <v>800</v>
      </c>
      <c r="H98" s="140">
        <v>1437.2</v>
      </c>
      <c r="I98" s="140">
        <v>1437.2</v>
      </c>
      <c r="J98" s="140">
        <v>1437.2</v>
      </c>
      <c r="K98" s="140">
        <v>1437.2</v>
      </c>
      <c r="L98" s="140">
        <v>1437.2</v>
      </c>
      <c r="M98" s="140">
        <v>1437.2</v>
      </c>
      <c r="N98" s="140">
        <f t="shared" si="26"/>
        <v>8623.2000000000007</v>
      </c>
    </row>
    <row r="99" spans="1:14" ht="22.8" customHeight="1">
      <c r="A99" s="221"/>
      <c r="B99" s="101"/>
      <c r="C99" s="223"/>
      <c r="D99" s="30">
        <v>850</v>
      </c>
      <c r="E99" s="30" t="s">
        <v>220</v>
      </c>
      <c r="F99" s="30" t="s">
        <v>280</v>
      </c>
      <c r="G99" s="30">
        <v>800</v>
      </c>
      <c r="H99" s="140">
        <v>108.3</v>
      </c>
      <c r="I99" s="140">
        <v>108.3</v>
      </c>
      <c r="J99" s="140">
        <v>108.3</v>
      </c>
      <c r="K99" s="140">
        <v>108.3</v>
      </c>
      <c r="L99" s="140">
        <v>108.3</v>
      </c>
      <c r="M99" s="140">
        <v>108.3</v>
      </c>
      <c r="N99" s="140">
        <f t="shared" si="26"/>
        <v>649.79999999999995</v>
      </c>
    </row>
    <row r="100" spans="1:14" ht="20.25" hidden="1" customHeight="1">
      <c r="A100" s="221"/>
      <c r="B100" s="101"/>
      <c r="C100" s="223"/>
      <c r="D100" s="30">
        <v>850</v>
      </c>
      <c r="E100" s="31" t="s">
        <v>128</v>
      </c>
      <c r="F100" s="31" t="s">
        <v>149</v>
      </c>
      <c r="G100" s="30">
        <v>800</v>
      </c>
      <c r="H100" s="96"/>
      <c r="I100" s="96"/>
      <c r="J100" s="96"/>
      <c r="K100" s="96"/>
      <c r="L100" s="96"/>
      <c r="M100" s="96"/>
      <c r="N100" s="96">
        <f t="shared" si="26"/>
        <v>0</v>
      </c>
    </row>
    <row r="101" spans="1:14" ht="18" hidden="1" customHeight="1">
      <c r="A101" s="221"/>
      <c r="B101" s="101"/>
      <c r="C101" s="223"/>
      <c r="D101" s="30">
        <v>850</v>
      </c>
      <c r="E101" s="31" t="s">
        <v>128</v>
      </c>
      <c r="F101" s="31" t="s">
        <v>149</v>
      </c>
      <c r="G101" s="30">
        <v>200</v>
      </c>
      <c r="H101" s="96"/>
      <c r="I101" s="96"/>
      <c r="J101" s="96"/>
      <c r="K101" s="96"/>
      <c r="L101" s="96"/>
      <c r="M101" s="96"/>
      <c r="N101" s="96">
        <f t="shared" si="26"/>
        <v>0</v>
      </c>
    </row>
    <row r="102" spans="1:14" ht="18" customHeight="1">
      <c r="A102" s="221"/>
      <c r="B102" s="101"/>
      <c r="C102" s="223"/>
      <c r="D102" s="30">
        <v>850</v>
      </c>
      <c r="E102" s="30" t="s">
        <v>129</v>
      </c>
      <c r="F102" s="31" t="s">
        <v>281</v>
      </c>
      <c r="G102" s="30">
        <v>200</v>
      </c>
      <c r="H102" s="140">
        <f>94697+20+3600</f>
        <v>98317</v>
      </c>
      <c r="I102" s="140">
        <f>98760+20+9000</f>
        <v>107780</v>
      </c>
      <c r="J102" s="140">
        <f>98760+20</f>
        <v>98780</v>
      </c>
      <c r="K102" s="140">
        <f>13500+20</f>
        <v>13520</v>
      </c>
      <c r="L102" s="140">
        <f>13500+20</f>
        <v>13520</v>
      </c>
      <c r="M102" s="140">
        <f>13500+20</f>
        <v>13520</v>
      </c>
      <c r="N102" s="140">
        <f t="shared" si="26"/>
        <v>345437</v>
      </c>
    </row>
    <row r="103" spans="1:14" ht="18" customHeight="1">
      <c r="A103" s="221"/>
      <c r="B103" s="101"/>
      <c r="C103" s="223"/>
      <c r="D103" s="30">
        <v>850</v>
      </c>
      <c r="E103" s="30" t="s">
        <v>220</v>
      </c>
      <c r="F103" s="31" t="s">
        <v>282</v>
      </c>
      <c r="G103" s="30">
        <v>600</v>
      </c>
      <c r="H103" s="140">
        <v>149445.5</v>
      </c>
      <c r="I103" s="140">
        <v>162852.1</v>
      </c>
      <c r="J103" s="140">
        <v>167276.5</v>
      </c>
      <c r="K103" s="140">
        <v>167276.5</v>
      </c>
      <c r="L103" s="140">
        <v>167276.5</v>
      </c>
      <c r="M103" s="140">
        <v>167276.5</v>
      </c>
      <c r="N103" s="140">
        <f t="shared" si="26"/>
        <v>981403.6</v>
      </c>
    </row>
    <row r="104" spans="1:14" ht="18" customHeight="1">
      <c r="A104" s="221"/>
      <c r="B104" s="101"/>
      <c r="C104" s="223"/>
      <c r="D104" s="137">
        <v>873</v>
      </c>
      <c r="E104" s="137" t="s">
        <v>220</v>
      </c>
      <c r="F104" s="138" t="s">
        <v>283</v>
      </c>
      <c r="G104" s="137">
        <v>800</v>
      </c>
      <c r="H104" s="140">
        <v>56179.4</v>
      </c>
      <c r="I104" s="140">
        <v>56179.4</v>
      </c>
      <c r="J104" s="140">
        <v>56179.4</v>
      </c>
      <c r="K104" s="140">
        <v>56179.4</v>
      </c>
      <c r="L104" s="140">
        <v>56179.4</v>
      </c>
      <c r="M104" s="140">
        <v>56179.4</v>
      </c>
      <c r="N104" s="140">
        <f t="shared" si="26"/>
        <v>337076.4</v>
      </c>
    </row>
    <row r="105" spans="1:14" ht="18" customHeight="1">
      <c r="A105" s="221"/>
      <c r="B105" s="101"/>
      <c r="C105" s="223"/>
      <c r="D105" s="137">
        <v>873</v>
      </c>
      <c r="E105" s="137" t="s">
        <v>129</v>
      </c>
      <c r="F105" s="138" t="s">
        <v>284</v>
      </c>
      <c r="G105" s="137">
        <v>800</v>
      </c>
      <c r="H105" s="140">
        <v>4418.5</v>
      </c>
      <c r="I105" s="140">
        <v>4418.5</v>
      </c>
      <c r="J105" s="140">
        <v>4418.5</v>
      </c>
      <c r="K105" s="140">
        <v>4418.5</v>
      </c>
      <c r="L105" s="140">
        <v>4418.5</v>
      </c>
      <c r="M105" s="140">
        <v>4418.5</v>
      </c>
      <c r="N105" s="140">
        <f t="shared" si="26"/>
        <v>26511</v>
      </c>
    </row>
    <row r="106" spans="1:14" ht="18" customHeight="1">
      <c r="A106" s="221"/>
      <c r="B106" s="101"/>
      <c r="C106" s="223"/>
      <c r="D106" s="137">
        <v>873</v>
      </c>
      <c r="E106" s="137" t="s">
        <v>129</v>
      </c>
      <c r="F106" s="138" t="s">
        <v>285</v>
      </c>
      <c r="G106" s="137">
        <v>800</v>
      </c>
      <c r="H106" s="140">
        <v>332.6</v>
      </c>
      <c r="I106" s="140">
        <v>332.6</v>
      </c>
      <c r="J106" s="140">
        <v>332.6</v>
      </c>
      <c r="K106" s="140">
        <v>332.6</v>
      </c>
      <c r="L106" s="140">
        <v>332.6</v>
      </c>
      <c r="M106" s="140">
        <v>332.6</v>
      </c>
      <c r="N106" s="140">
        <f t="shared" si="26"/>
        <v>1995.6</v>
      </c>
    </row>
    <row r="107" spans="1:14" ht="18" customHeight="1">
      <c r="A107" s="221"/>
      <c r="B107" s="101"/>
      <c r="C107" s="223"/>
      <c r="D107" s="137">
        <v>873</v>
      </c>
      <c r="E107" s="137" t="s">
        <v>129</v>
      </c>
      <c r="F107" s="139" t="s">
        <v>286</v>
      </c>
      <c r="G107" s="137">
        <v>800</v>
      </c>
      <c r="H107" s="140">
        <v>4405.3999999999996</v>
      </c>
      <c r="I107" s="140">
        <v>4405.3999999999996</v>
      </c>
      <c r="J107" s="140">
        <v>4405.3999999999996</v>
      </c>
      <c r="K107" s="140">
        <v>4405.3999999999996</v>
      </c>
      <c r="L107" s="140">
        <v>4405.3999999999996</v>
      </c>
      <c r="M107" s="140">
        <v>4405.3999999999996</v>
      </c>
      <c r="N107" s="140">
        <f t="shared" si="26"/>
        <v>26432.400000000001</v>
      </c>
    </row>
    <row r="108" spans="1:14" ht="18" customHeight="1">
      <c r="A108" s="114"/>
      <c r="B108" s="101"/>
      <c r="C108" s="120"/>
      <c r="D108" s="30">
        <v>850</v>
      </c>
      <c r="E108" s="30" t="s">
        <v>129</v>
      </c>
      <c r="F108" s="126" t="s">
        <v>286</v>
      </c>
      <c r="G108" s="30">
        <v>800</v>
      </c>
      <c r="H108" s="136">
        <v>45000</v>
      </c>
      <c r="I108" s="136">
        <v>40000</v>
      </c>
      <c r="J108" s="136">
        <v>40000</v>
      </c>
      <c r="K108" s="136">
        <v>40000</v>
      </c>
      <c r="L108" s="136">
        <v>40000</v>
      </c>
      <c r="M108" s="136">
        <v>40000</v>
      </c>
      <c r="N108" s="136">
        <f t="shared" si="26"/>
        <v>245000</v>
      </c>
    </row>
    <row r="109" spans="1:14" ht="19.5" customHeight="1">
      <c r="A109" s="119"/>
      <c r="B109" s="101"/>
      <c r="C109" s="101" t="s">
        <v>224</v>
      </c>
      <c r="D109" s="30"/>
      <c r="E109" s="30"/>
      <c r="F109" s="30"/>
      <c r="G109" s="31"/>
      <c r="H109" s="96"/>
      <c r="I109" s="96"/>
      <c r="J109" s="96"/>
      <c r="K109" s="96"/>
      <c r="L109" s="96"/>
      <c r="M109" s="96"/>
      <c r="N109" s="96"/>
    </row>
    <row r="110" spans="1:14" ht="21.6" customHeight="1">
      <c r="A110" s="112"/>
      <c r="B110" s="101"/>
      <c r="C110" s="101" t="s">
        <v>38</v>
      </c>
      <c r="D110" s="104"/>
      <c r="E110" s="104"/>
      <c r="F110" s="104"/>
      <c r="G110" s="104"/>
      <c r="H110" s="96">
        <f>H105+H98+H104</f>
        <v>62035.1</v>
      </c>
      <c r="I110" s="96">
        <f t="shared" ref="I110:M110" si="27">I105+I98+I104</f>
        <v>62035.1</v>
      </c>
      <c r="J110" s="96">
        <f t="shared" si="27"/>
        <v>62035.1</v>
      </c>
      <c r="K110" s="96">
        <f t="shared" si="27"/>
        <v>62035.1</v>
      </c>
      <c r="L110" s="96">
        <f t="shared" si="27"/>
        <v>62035.1</v>
      </c>
      <c r="M110" s="96">
        <f t="shared" si="27"/>
        <v>62035.1</v>
      </c>
      <c r="N110" s="96">
        <f>SUM(H110:M110)</f>
        <v>372210.6</v>
      </c>
    </row>
    <row r="111" spans="1:14" ht="19.5" customHeight="1">
      <c r="A111" s="112"/>
      <c r="B111" s="101"/>
      <c r="C111" s="101" t="s">
        <v>221</v>
      </c>
      <c r="D111" s="105"/>
      <c r="E111" s="105"/>
      <c r="F111" s="105"/>
      <c r="G111" s="105"/>
      <c r="H111" s="103">
        <f>H107+H106+H103+H102+H99+H108</f>
        <v>297608.8</v>
      </c>
      <c r="I111" s="103">
        <f t="shared" ref="I111:M111" si="28">I107+I106+I103+I102+I99+I108</f>
        <v>315478.39999999997</v>
      </c>
      <c r="J111" s="103">
        <f t="shared" si="28"/>
        <v>310902.8</v>
      </c>
      <c r="K111" s="103">
        <f t="shared" si="28"/>
        <v>225642.8</v>
      </c>
      <c r="L111" s="103">
        <f t="shared" si="28"/>
        <v>225642.8</v>
      </c>
      <c r="M111" s="103">
        <f t="shared" si="28"/>
        <v>225642.8</v>
      </c>
      <c r="N111" s="96">
        <f>SUM(H111:M111)</f>
        <v>1600918.4000000001</v>
      </c>
    </row>
    <row r="112" spans="1:14" ht="21" customHeight="1">
      <c r="A112" s="112"/>
      <c r="B112" s="101"/>
      <c r="C112" s="101" t="s">
        <v>103</v>
      </c>
      <c r="D112" s="104"/>
      <c r="E112" s="104"/>
      <c r="F112" s="104"/>
      <c r="G112" s="104"/>
      <c r="H112" s="96"/>
      <c r="I112" s="96"/>
      <c r="J112" s="96"/>
      <c r="K112" s="96"/>
      <c r="L112" s="96"/>
      <c r="M112" s="96"/>
      <c r="N112" s="96"/>
    </row>
    <row r="113" spans="1:14" ht="27.75" customHeight="1">
      <c r="A113" s="77" t="s">
        <v>122</v>
      </c>
      <c r="B113" s="106"/>
      <c r="C113" s="228" t="s">
        <v>264</v>
      </c>
      <c r="D113" s="229"/>
      <c r="E113" s="229"/>
      <c r="F113" s="229"/>
      <c r="G113" s="229"/>
      <c r="H113" s="229"/>
      <c r="I113" s="229"/>
      <c r="J113" s="229"/>
      <c r="K113" s="229"/>
      <c r="L113" s="229"/>
      <c r="M113" s="229"/>
      <c r="N113" s="230"/>
    </row>
    <row r="114" spans="1:14" ht="21" customHeight="1">
      <c r="A114" s="220"/>
      <c r="B114" s="235" t="s">
        <v>78</v>
      </c>
      <c r="C114" s="231" t="s">
        <v>222</v>
      </c>
      <c r="D114" s="30">
        <v>850</v>
      </c>
      <c r="E114" s="30" t="s">
        <v>128</v>
      </c>
      <c r="F114" s="30" t="s">
        <v>262</v>
      </c>
      <c r="G114" s="115"/>
      <c r="H114" s="96">
        <f>SUM(H115:H118)</f>
        <v>301637.3</v>
      </c>
      <c r="I114" s="96">
        <f t="shared" ref="I114:M114" si="29">SUM(I115:I118)</f>
        <v>228976.8</v>
      </c>
      <c r="J114" s="96">
        <f t="shared" si="29"/>
        <v>160438.79999999999</v>
      </c>
      <c r="K114" s="96">
        <f t="shared" si="29"/>
        <v>96358.8</v>
      </c>
      <c r="L114" s="96">
        <f t="shared" si="29"/>
        <v>96358.8</v>
      </c>
      <c r="M114" s="96">
        <f t="shared" si="29"/>
        <v>96358.8</v>
      </c>
      <c r="N114" s="96">
        <f t="shared" ref="N114:N118" si="30">SUM(H114:M114)</f>
        <v>980129.3</v>
      </c>
    </row>
    <row r="115" spans="1:14" ht="21" customHeight="1">
      <c r="A115" s="221"/>
      <c r="B115" s="235"/>
      <c r="C115" s="232"/>
      <c r="D115" s="48">
        <v>850</v>
      </c>
      <c r="E115" s="127" t="s">
        <v>150</v>
      </c>
      <c r="F115" s="48" t="s">
        <v>287</v>
      </c>
      <c r="G115" s="48">
        <v>200</v>
      </c>
      <c r="H115" s="128">
        <f>20550.1+150000</f>
        <v>170550.1</v>
      </c>
      <c r="I115" s="128"/>
      <c r="J115" s="65"/>
      <c r="K115" s="65"/>
      <c r="L115" s="65"/>
      <c r="M115" s="65"/>
      <c r="N115" s="96">
        <f t="shared" si="30"/>
        <v>170550.1</v>
      </c>
    </row>
    <row r="116" spans="1:14" ht="30.6" customHeight="1">
      <c r="A116" s="221"/>
      <c r="B116" s="235"/>
      <c r="C116" s="232"/>
      <c r="D116" s="129">
        <v>850</v>
      </c>
      <c r="E116" s="130" t="s">
        <v>128</v>
      </c>
      <c r="F116" s="129" t="s">
        <v>288</v>
      </c>
      <c r="G116" s="129">
        <v>200</v>
      </c>
      <c r="H116" s="131">
        <f>1546.8+11290.3</f>
        <v>12837.099999999999</v>
      </c>
      <c r="I116" s="128"/>
      <c r="J116" s="65"/>
      <c r="K116" s="65"/>
      <c r="L116" s="65"/>
      <c r="M116" s="65"/>
      <c r="N116" s="96">
        <f t="shared" si="30"/>
        <v>12837.099999999999</v>
      </c>
    </row>
    <row r="117" spans="1:14" ht="21" customHeight="1">
      <c r="A117" s="221"/>
      <c r="B117" s="235"/>
      <c r="C117" s="232"/>
      <c r="D117" s="65">
        <v>850</v>
      </c>
      <c r="E117" s="132" t="s">
        <v>128</v>
      </c>
      <c r="F117" s="65" t="s">
        <v>289</v>
      </c>
      <c r="G117" s="65">
        <v>200</v>
      </c>
      <c r="H117" s="128">
        <f>53198.9</f>
        <v>53198.9</v>
      </c>
      <c r="I117" s="128">
        <f>26000+140818</f>
        <v>166818</v>
      </c>
      <c r="J117" s="65">
        <f>15000+35000+53080</f>
        <v>103080</v>
      </c>
      <c r="K117" s="65">
        <f>15000+24000</f>
        <v>39000</v>
      </c>
      <c r="L117" s="65">
        <f>15000+24000</f>
        <v>39000</v>
      </c>
      <c r="M117" s="65">
        <f>15000+24000</f>
        <v>39000</v>
      </c>
      <c r="N117" s="96">
        <f t="shared" si="30"/>
        <v>440096.9</v>
      </c>
    </row>
    <row r="118" spans="1:14" ht="21" customHeight="1">
      <c r="A118" s="234"/>
      <c r="B118" s="235"/>
      <c r="C118" s="233"/>
      <c r="D118" s="30">
        <v>850</v>
      </c>
      <c r="E118" s="30" t="s">
        <v>150</v>
      </c>
      <c r="F118" s="30" t="s">
        <v>290</v>
      </c>
      <c r="G118" s="65" t="s">
        <v>226</v>
      </c>
      <c r="H118" s="128">
        <v>65051.199999999997</v>
      </c>
      <c r="I118" s="128">
        <v>62158.8</v>
      </c>
      <c r="J118" s="128">
        <v>57358.8</v>
      </c>
      <c r="K118" s="128">
        <v>57358.8</v>
      </c>
      <c r="L118" s="128">
        <v>57358.8</v>
      </c>
      <c r="M118" s="128">
        <v>57358.8</v>
      </c>
      <c r="N118" s="96">
        <f t="shared" si="30"/>
        <v>356645.19999999995</v>
      </c>
    </row>
    <row r="119" spans="1:14" ht="21" customHeight="1">
      <c r="A119" s="112"/>
      <c r="B119" s="235"/>
      <c r="C119" s="101" t="s">
        <v>224</v>
      </c>
      <c r="D119" s="30"/>
      <c r="E119" s="30"/>
      <c r="F119" s="30"/>
      <c r="G119" s="30"/>
      <c r="H119" s="96"/>
      <c r="I119" s="96"/>
      <c r="J119" s="96"/>
      <c r="K119" s="96"/>
      <c r="L119" s="96"/>
      <c r="M119" s="96"/>
      <c r="N119" s="96"/>
    </row>
    <row r="120" spans="1:14" ht="21" customHeight="1">
      <c r="A120" s="112"/>
      <c r="B120" s="235"/>
      <c r="C120" s="133" t="s">
        <v>38</v>
      </c>
      <c r="D120" s="30"/>
      <c r="E120" s="30"/>
      <c r="F120" s="30"/>
      <c r="G120" s="30"/>
      <c r="H120" s="96">
        <f>H115</f>
        <v>170550.1</v>
      </c>
      <c r="I120" s="96"/>
      <c r="J120" s="96"/>
      <c r="K120" s="96"/>
      <c r="L120" s="96"/>
      <c r="M120" s="96"/>
      <c r="N120" s="96">
        <f>SUM(H120:M120)</f>
        <v>170550.1</v>
      </c>
    </row>
    <row r="121" spans="1:14" ht="17.25" customHeight="1">
      <c r="A121" s="112"/>
      <c r="B121" s="235"/>
      <c r="C121" s="101" t="s">
        <v>221</v>
      </c>
      <c r="D121" s="105"/>
      <c r="E121" s="105"/>
      <c r="F121" s="105"/>
      <c r="G121" s="105"/>
      <c r="H121" s="128">
        <f>H118+H117+H116</f>
        <v>131087.20000000001</v>
      </c>
      <c r="I121" s="128">
        <f t="shared" ref="I121:M121" si="31">I118+I117+I116</f>
        <v>228976.8</v>
      </c>
      <c r="J121" s="128">
        <f t="shared" si="31"/>
        <v>160438.79999999999</v>
      </c>
      <c r="K121" s="128">
        <f t="shared" si="31"/>
        <v>96358.8</v>
      </c>
      <c r="L121" s="128">
        <f t="shared" si="31"/>
        <v>96358.8</v>
      </c>
      <c r="M121" s="128">
        <f t="shared" si="31"/>
        <v>96358.8</v>
      </c>
      <c r="N121" s="96">
        <f>SUM(H121:M121)</f>
        <v>809579.20000000007</v>
      </c>
    </row>
    <row r="122" spans="1:14" ht="22.5" customHeight="1">
      <c r="A122" s="112"/>
      <c r="B122" s="235"/>
      <c r="C122" s="101" t="s">
        <v>103</v>
      </c>
      <c r="D122" s="104"/>
      <c r="E122" s="104"/>
      <c r="F122" s="104"/>
      <c r="G122" s="104"/>
      <c r="H122" s="96"/>
      <c r="I122" s="96"/>
      <c r="J122" s="96"/>
      <c r="K122" s="96"/>
      <c r="L122" s="96"/>
      <c r="M122" s="96"/>
      <c r="N122" s="96"/>
    </row>
    <row r="123" spans="1:14" ht="33.6" customHeight="1">
      <c r="A123" s="111" t="s">
        <v>255</v>
      </c>
      <c r="B123" s="134"/>
      <c r="C123" s="225" t="s">
        <v>263</v>
      </c>
      <c r="D123" s="226"/>
      <c r="E123" s="226"/>
      <c r="F123" s="226"/>
      <c r="G123" s="226"/>
      <c r="H123" s="226"/>
      <c r="I123" s="226"/>
      <c r="J123" s="226"/>
      <c r="K123" s="226"/>
      <c r="L123" s="226"/>
      <c r="M123" s="226"/>
      <c r="N123" s="227"/>
    </row>
    <row r="124" spans="1:14" ht="21" customHeight="1">
      <c r="A124" s="220"/>
      <c r="B124" s="235" t="s">
        <v>78</v>
      </c>
      <c r="C124" s="222" t="s">
        <v>222</v>
      </c>
      <c r="D124" s="30">
        <v>850</v>
      </c>
      <c r="E124" s="30" t="s">
        <v>236</v>
      </c>
      <c r="F124" s="30" t="s">
        <v>261</v>
      </c>
      <c r="G124" s="115"/>
      <c r="H124" s="96">
        <f t="shared" ref="H124:M124" si="32">H125</f>
        <v>55746.7</v>
      </c>
      <c r="I124" s="96">
        <f t="shared" si="32"/>
        <v>53978</v>
      </c>
      <c r="J124" s="96">
        <f t="shared" si="32"/>
        <v>55479</v>
      </c>
      <c r="K124" s="96">
        <f t="shared" si="32"/>
        <v>57698.2</v>
      </c>
      <c r="L124" s="96">
        <f t="shared" si="32"/>
        <v>60006.127999999997</v>
      </c>
      <c r="M124" s="96">
        <f t="shared" si="32"/>
        <v>62406.373119999997</v>
      </c>
      <c r="N124" s="96">
        <f>SUM(H124:M124)</f>
        <v>345314.40112000005</v>
      </c>
    </row>
    <row r="125" spans="1:14" ht="36" customHeight="1">
      <c r="A125" s="221"/>
      <c r="B125" s="235"/>
      <c r="C125" s="223"/>
      <c r="D125" s="30">
        <v>850</v>
      </c>
      <c r="E125" s="30" t="s">
        <v>236</v>
      </c>
      <c r="F125" s="30" t="s">
        <v>291</v>
      </c>
      <c r="G125" s="112" t="s">
        <v>151</v>
      </c>
      <c r="H125" s="96">
        <f>SUM(H127:H130)</f>
        <v>55746.7</v>
      </c>
      <c r="I125" s="96">
        <f t="shared" ref="I125:M125" si="33">SUM(I127:I130)</f>
        <v>53978</v>
      </c>
      <c r="J125" s="96">
        <f t="shared" si="33"/>
        <v>55479</v>
      </c>
      <c r="K125" s="96">
        <f t="shared" si="33"/>
        <v>57698.2</v>
      </c>
      <c r="L125" s="96">
        <f t="shared" si="33"/>
        <v>60006.127999999997</v>
      </c>
      <c r="M125" s="96">
        <f t="shared" si="33"/>
        <v>62406.373119999997</v>
      </c>
      <c r="N125" s="96">
        <f>SUM(H125:M125)</f>
        <v>345314.40112000005</v>
      </c>
    </row>
    <row r="126" spans="1:14" ht="21" hidden="1" customHeight="1">
      <c r="A126" s="221"/>
      <c r="B126" s="235"/>
      <c r="C126" s="223"/>
      <c r="D126" s="30">
        <v>850</v>
      </c>
      <c r="E126" s="30" t="s">
        <v>128</v>
      </c>
      <c r="F126" s="30" t="s">
        <v>219</v>
      </c>
      <c r="G126" s="30"/>
      <c r="H126" s="96"/>
      <c r="I126" s="96"/>
      <c r="J126" s="96"/>
      <c r="K126" s="96"/>
      <c r="L126" s="96"/>
      <c r="M126" s="96"/>
      <c r="N126" s="96"/>
    </row>
    <row r="127" spans="1:14" ht="21" customHeight="1">
      <c r="A127" s="112"/>
      <c r="B127" s="235"/>
      <c r="C127" s="101" t="s">
        <v>224</v>
      </c>
      <c r="D127" s="30"/>
      <c r="E127" s="30"/>
      <c r="F127" s="30"/>
      <c r="G127" s="30"/>
      <c r="H127" s="96"/>
      <c r="I127" s="96"/>
      <c r="J127" s="96"/>
      <c r="K127" s="96"/>
      <c r="L127" s="96"/>
      <c r="M127" s="96"/>
      <c r="N127" s="96"/>
    </row>
    <row r="128" spans="1:14" ht="21" customHeight="1">
      <c r="A128" s="112"/>
      <c r="B128" s="235"/>
      <c r="C128" s="133" t="s">
        <v>38</v>
      </c>
      <c r="D128" s="30"/>
      <c r="E128" s="30"/>
      <c r="F128" s="30"/>
      <c r="G128" s="30"/>
      <c r="H128" s="96"/>
      <c r="I128" s="96"/>
      <c r="J128" s="96"/>
      <c r="K128" s="96"/>
      <c r="L128" s="96"/>
      <c r="M128" s="96"/>
      <c r="N128" s="96"/>
    </row>
    <row r="129" spans="1:26" ht="17.25" customHeight="1">
      <c r="A129" s="112"/>
      <c r="B129" s="235"/>
      <c r="C129" s="101" t="s">
        <v>221</v>
      </c>
      <c r="D129" s="105"/>
      <c r="E129" s="105"/>
      <c r="F129" s="105"/>
      <c r="G129" s="105"/>
      <c r="H129" s="96">
        <v>55746.7</v>
      </c>
      <c r="I129" s="96">
        <v>53978</v>
      </c>
      <c r="J129" s="96">
        <v>55479</v>
      </c>
      <c r="K129" s="96">
        <v>57698.2</v>
      </c>
      <c r="L129" s="96">
        <f>K129*1.04</f>
        <v>60006.127999999997</v>
      </c>
      <c r="M129" s="96">
        <f t="shared" ref="M129" si="34">L129*1.04</f>
        <v>62406.373119999997</v>
      </c>
      <c r="N129" s="96">
        <f>SUM(H129:M129)</f>
        <v>345314.40112000005</v>
      </c>
    </row>
    <row r="130" spans="1:26" ht="22.5" customHeight="1">
      <c r="A130" s="112"/>
      <c r="B130" s="235"/>
      <c r="C130" s="101" t="s">
        <v>103</v>
      </c>
      <c r="D130" s="104"/>
      <c r="E130" s="104"/>
      <c r="F130" s="104"/>
      <c r="G130" s="104"/>
      <c r="H130" s="96"/>
      <c r="I130" s="96"/>
      <c r="J130" s="96"/>
      <c r="K130" s="96"/>
      <c r="L130" s="96"/>
      <c r="M130" s="96"/>
      <c r="N130" s="96"/>
    </row>
    <row r="131" spans="1:26">
      <c r="Z131" s="86" t="e">
        <f>-AB10485767</f>
        <v>#NAME?</v>
      </c>
    </row>
    <row r="132" spans="1:26">
      <c r="H132" s="142">
        <f>H129+H121+H111+H85+H76</f>
        <v>819697.1</v>
      </c>
    </row>
  </sheetData>
  <mergeCells count="50">
    <mergeCell ref="Q50:W50"/>
    <mergeCell ref="B79:B86"/>
    <mergeCell ref="B124:B130"/>
    <mergeCell ref="B88:B95"/>
    <mergeCell ref="B61:B67"/>
    <mergeCell ref="B55:B59"/>
    <mergeCell ref="C60:N60"/>
    <mergeCell ref="H51:N51"/>
    <mergeCell ref="C79:C82"/>
    <mergeCell ref="C123:N123"/>
    <mergeCell ref="C97:C107"/>
    <mergeCell ref="C113:N113"/>
    <mergeCell ref="B114:B122"/>
    <mergeCell ref="C68:N68"/>
    <mergeCell ref="C54:N54"/>
    <mergeCell ref="D51:G51"/>
    <mergeCell ref="B12:C12"/>
    <mergeCell ref="B13:B16"/>
    <mergeCell ref="H5:N5"/>
    <mergeCell ref="B8:B11"/>
    <mergeCell ref="B41:B44"/>
    <mergeCell ref="B17:B20"/>
    <mergeCell ref="B21:B24"/>
    <mergeCell ref="B25:B28"/>
    <mergeCell ref="B33:B36"/>
    <mergeCell ref="B37:B40"/>
    <mergeCell ref="B29:B32"/>
    <mergeCell ref="A2:N2"/>
    <mergeCell ref="A3:N3"/>
    <mergeCell ref="A5:A6"/>
    <mergeCell ref="B5:B6"/>
    <mergeCell ref="C5:C6"/>
    <mergeCell ref="A51:A52"/>
    <mergeCell ref="B51:B52"/>
    <mergeCell ref="C51:C52"/>
    <mergeCell ref="B45:B48"/>
    <mergeCell ref="D52:G52"/>
    <mergeCell ref="A97:A107"/>
    <mergeCell ref="C124:C126"/>
    <mergeCell ref="A124:A126"/>
    <mergeCell ref="A61:A64"/>
    <mergeCell ref="C61:C64"/>
    <mergeCell ref="C78:N78"/>
    <mergeCell ref="C87:N87"/>
    <mergeCell ref="C96:N96"/>
    <mergeCell ref="C114:C118"/>
    <mergeCell ref="A114:A118"/>
    <mergeCell ref="B69:B77"/>
    <mergeCell ref="C69:C73"/>
    <mergeCell ref="A69:A73"/>
  </mergeCells>
  <pageMargins left="0.39370078740157483" right="0.39370078740157483" top="0.39370078740157483" bottom="0.39370078740157483" header="0.19685039370078741" footer="0"/>
  <pageSetup paperSize="9" scale="64" firstPageNumber="17" fitToHeight="17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S14"/>
  <sheetViews>
    <sheetView view="pageBreakPreview" zoomScale="70" zoomScaleNormal="70" zoomScaleSheetLayoutView="70" workbookViewId="0">
      <selection activeCell="F7" sqref="F7"/>
    </sheetView>
  </sheetViews>
  <sheetFormatPr defaultRowHeight="14.4"/>
  <cols>
    <col min="1" max="1" width="4.6640625" customWidth="1"/>
    <col min="2" max="2" width="23.33203125" customWidth="1"/>
    <col min="3" max="3" width="13.88671875" customWidth="1"/>
    <col min="4" max="4" width="31.33203125" customWidth="1"/>
    <col min="5" max="5" width="21.44140625" customWidth="1"/>
    <col min="6" max="6" width="68.44140625" customWidth="1"/>
    <col min="7" max="7" width="16.33203125" customWidth="1"/>
    <col min="8" max="8" width="26.6640625" customWidth="1"/>
    <col min="9" max="9" width="20.5546875" customWidth="1"/>
    <col min="10" max="10" width="18.5546875" customWidth="1"/>
    <col min="11" max="11" width="17.6640625" customWidth="1"/>
    <col min="12" max="12" width="16.5546875" customWidth="1"/>
  </cols>
  <sheetData>
    <row r="1" spans="1:19" ht="99" customHeight="1">
      <c r="J1" s="249" t="s">
        <v>172</v>
      </c>
      <c r="K1" s="249"/>
      <c r="L1" s="249"/>
    </row>
    <row r="3" spans="1:19" ht="17.399999999999999">
      <c r="A3" s="250" t="s">
        <v>160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</row>
    <row r="4" spans="1:19">
      <c r="A4" s="32"/>
    </row>
    <row r="5" spans="1:19" ht="102" customHeight="1">
      <c r="A5" s="55" t="s">
        <v>0</v>
      </c>
      <c r="B5" s="55" t="s">
        <v>7</v>
      </c>
      <c r="C5" s="55" t="s">
        <v>130</v>
      </c>
      <c r="D5" s="55" t="s">
        <v>134</v>
      </c>
      <c r="E5" s="55" t="s">
        <v>135</v>
      </c>
      <c r="F5" s="55" t="s">
        <v>136</v>
      </c>
      <c r="G5" s="55" t="s">
        <v>131</v>
      </c>
      <c r="H5" s="55" t="s">
        <v>132</v>
      </c>
      <c r="I5" s="55" t="s">
        <v>133</v>
      </c>
      <c r="J5" s="55" t="s">
        <v>137</v>
      </c>
      <c r="K5" s="55" t="s">
        <v>138</v>
      </c>
      <c r="L5" s="55" t="s">
        <v>139</v>
      </c>
    </row>
    <row r="6" spans="1:19" ht="15" customHeight="1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55">
        <v>10</v>
      </c>
      <c r="K6" s="55">
        <v>11</v>
      </c>
      <c r="L6" s="55">
        <v>12</v>
      </c>
    </row>
    <row r="7" spans="1:19" ht="342.75" customHeight="1">
      <c r="A7" s="12">
        <v>1</v>
      </c>
      <c r="B7" s="12" t="s">
        <v>39</v>
      </c>
      <c r="C7" s="6" t="s">
        <v>48</v>
      </c>
      <c r="D7" s="22" t="s">
        <v>175</v>
      </c>
      <c r="E7" s="22" t="s">
        <v>161</v>
      </c>
      <c r="F7" s="60" t="s">
        <v>185</v>
      </c>
      <c r="G7" s="22" t="s">
        <v>176</v>
      </c>
      <c r="H7" s="35">
        <v>1</v>
      </c>
      <c r="I7" s="27" t="s">
        <v>163</v>
      </c>
      <c r="J7" s="56" t="s">
        <v>145</v>
      </c>
      <c r="K7" s="22" t="s">
        <v>164</v>
      </c>
      <c r="L7" s="22" t="s">
        <v>173</v>
      </c>
      <c r="S7" t="s">
        <v>94</v>
      </c>
    </row>
    <row r="8" spans="1:19" ht="64.5" customHeight="1">
      <c r="A8" s="255">
        <v>2</v>
      </c>
      <c r="B8" s="259" t="s">
        <v>174</v>
      </c>
      <c r="C8" s="257" t="s">
        <v>48</v>
      </c>
      <c r="D8" s="253" t="s">
        <v>141</v>
      </c>
      <c r="E8" s="253" t="s">
        <v>162</v>
      </c>
      <c r="F8" s="58"/>
      <c r="G8" s="253" t="s">
        <v>142</v>
      </c>
      <c r="H8" s="251">
        <v>1</v>
      </c>
      <c r="I8" s="253" t="s">
        <v>163</v>
      </c>
      <c r="J8" s="253" t="s">
        <v>177</v>
      </c>
      <c r="K8" s="253" t="s">
        <v>164</v>
      </c>
      <c r="L8" s="253" t="s">
        <v>165</v>
      </c>
    </row>
    <row r="9" spans="1:19" ht="409.5" customHeight="1">
      <c r="A9" s="256"/>
      <c r="B9" s="260"/>
      <c r="C9" s="258"/>
      <c r="D9" s="254"/>
      <c r="E9" s="254"/>
      <c r="F9" s="59" t="s">
        <v>188</v>
      </c>
      <c r="G9" s="254"/>
      <c r="H9" s="252"/>
      <c r="I9" s="254"/>
      <c r="J9" s="254"/>
      <c r="K9" s="254"/>
      <c r="L9" s="254"/>
    </row>
    <row r="10" spans="1:19" ht="228.75" customHeight="1">
      <c r="A10" s="12"/>
      <c r="B10" s="27"/>
      <c r="C10" s="6"/>
      <c r="D10" s="22"/>
      <c r="E10" s="22"/>
      <c r="F10" s="57" t="s">
        <v>186</v>
      </c>
      <c r="G10" s="22"/>
      <c r="H10" s="35"/>
      <c r="I10" s="22"/>
      <c r="J10" s="22"/>
      <c r="K10" s="22"/>
      <c r="L10" s="22"/>
    </row>
    <row r="11" spans="1:19" ht="402" customHeight="1">
      <c r="A11" s="12">
        <v>3</v>
      </c>
      <c r="B11" s="27" t="s">
        <v>140</v>
      </c>
      <c r="C11" s="6" t="s">
        <v>95</v>
      </c>
      <c r="D11" s="37" t="s">
        <v>167</v>
      </c>
      <c r="E11" s="37" t="s">
        <v>168</v>
      </c>
      <c r="F11" s="38" t="s">
        <v>187</v>
      </c>
      <c r="G11" s="37"/>
      <c r="H11" s="37" t="s">
        <v>181</v>
      </c>
      <c r="I11" s="37" t="s">
        <v>178</v>
      </c>
      <c r="J11" s="27" t="s">
        <v>182</v>
      </c>
      <c r="K11" s="37" t="s">
        <v>183</v>
      </c>
      <c r="L11" s="37" t="s">
        <v>179</v>
      </c>
    </row>
    <row r="12" spans="1:19" ht="388.5" customHeight="1">
      <c r="A12" s="39">
        <v>4</v>
      </c>
      <c r="B12" s="39" t="s">
        <v>143</v>
      </c>
      <c r="C12" s="40" t="s">
        <v>155</v>
      </c>
      <c r="D12" s="39" t="s">
        <v>184</v>
      </c>
      <c r="E12" s="39" t="s">
        <v>144</v>
      </c>
      <c r="F12" s="41" t="s">
        <v>166</v>
      </c>
      <c r="G12" s="39"/>
      <c r="H12" s="39" t="s">
        <v>169</v>
      </c>
      <c r="I12" s="39" t="s">
        <v>170</v>
      </c>
      <c r="J12" s="27" t="s">
        <v>145</v>
      </c>
      <c r="K12" s="22" t="s">
        <v>171</v>
      </c>
      <c r="L12" s="39" t="s">
        <v>180</v>
      </c>
    </row>
    <row r="14" spans="1:19">
      <c r="E14" s="34"/>
      <c r="G14" s="34"/>
      <c r="J14" s="34"/>
      <c r="L14" s="34"/>
    </row>
  </sheetData>
  <mergeCells count="13">
    <mergeCell ref="J1:L1"/>
    <mergeCell ref="A3:L3"/>
    <mergeCell ref="H8:H9"/>
    <mergeCell ref="I8:I9"/>
    <mergeCell ref="J8:J9"/>
    <mergeCell ref="K8:K9"/>
    <mergeCell ref="L8:L9"/>
    <mergeCell ref="A8:A9"/>
    <mergeCell ref="C8:C9"/>
    <mergeCell ref="D8:D9"/>
    <mergeCell ref="E8:E9"/>
    <mergeCell ref="G8:G9"/>
    <mergeCell ref="B8:B9"/>
  </mergeCells>
  <hyperlinks>
    <hyperlink ref="D5" location="_ftn1" display="_ftn1"/>
    <hyperlink ref="E5" location="_ftn2" display="_ftn2"/>
    <hyperlink ref="F5" location="_ftn3" display="_ftn3"/>
    <hyperlink ref="J5" location="_ftn5" display="_ftn5"/>
    <hyperlink ref="K5" location="_ftn6" display="_ftn6"/>
    <hyperlink ref="L5" location="_ftn7" display="_ftn7"/>
  </hyperlinks>
  <printOptions horizontalCentered="1"/>
  <pageMargins left="0.31496062992125984" right="0.31496062992125984" top="0.78740157480314965" bottom="0.39370078740157483" header="0.31496062992125984" footer="0.31496062992125984"/>
  <pageSetup paperSize="9" scale="43" firstPageNumber="19" fitToWidth="2" fitToHeight="0" orientation="landscape" useFirstPageNumber="1" r:id="rId1"/>
  <headerFooter>
    <oddHeader>&amp;C&amp;P</oddHeader>
  </headerFooter>
  <rowBreaks count="2" manualBreakCount="2">
    <brk id="9" max="11" man="1"/>
    <brk id="12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14</vt:i4>
      </vt:variant>
    </vt:vector>
  </HeadingPairs>
  <TitlesOfParts>
    <vt:vector size="20" baseType="lpstr">
      <vt:lpstr>1. Основные положения ГП Уточ</vt:lpstr>
      <vt:lpstr>2. Показатели ГП УТОЧ</vt:lpstr>
      <vt:lpstr>3. Показатели ГП_по месяцам</vt:lpstr>
      <vt:lpstr>4. Структура ГП Уточ 2</vt:lpstr>
      <vt:lpstr>5. Финансовое обеспечение ГП</vt:lpstr>
      <vt:lpstr>Методика расчета УТОЧ</vt:lpstr>
      <vt:lpstr>'Методика расчета УТОЧ'!_ftnref1</vt:lpstr>
      <vt:lpstr>'1. Основные положения ГП Уточ'!_ftnref2</vt:lpstr>
      <vt:lpstr>'1. Основные положения ГП Уточ'!_ftnref3</vt:lpstr>
      <vt:lpstr>'1. Основные положения ГП Уточ'!_ftnref5</vt:lpstr>
      <vt:lpstr>'Методика расчета УТОЧ'!_ftnref7</vt:lpstr>
      <vt:lpstr>'4. Структура ГП Уточ 2'!Заголовки_для_печати</vt:lpstr>
      <vt:lpstr>'5. Финансовое обеспечение ГП'!Заголовки_для_печати</vt:lpstr>
      <vt:lpstr>'Методика расчета УТОЧ'!Заголовки_для_печати</vt:lpstr>
      <vt:lpstr>'1. Основные положения ГП Уточ'!Область_печати</vt:lpstr>
      <vt:lpstr>'2. Показатели ГП УТОЧ'!Область_печати</vt:lpstr>
      <vt:lpstr>'3. Показатели ГП_по месяцам'!Область_печати</vt:lpstr>
      <vt:lpstr>'4. Структура ГП Уточ 2'!Область_печати</vt:lpstr>
      <vt:lpstr>'5. Финансовое обеспечение ГП'!Область_печати</vt:lpstr>
      <vt:lpstr>'Методика расчета УТОЧ'!Область_печати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Пользователь</cp:lastModifiedBy>
  <cp:lastPrinted>2024-11-26T13:16:22Z</cp:lastPrinted>
  <dcterms:created xsi:type="dcterms:W3CDTF">2023-03-30T13:12:42Z</dcterms:created>
  <dcterms:modified xsi:type="dcterms:W3CDTF">2024-11-26T13:19:34Z</dcterms:modified>
</cp:coreProperties>
</file>