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ПУБЛИЧНЫХ СЛУШАНИЙ проект на 2025-2027 годы\"/>
    </mc:Choice>
  </mc:AlternateContent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'!$B$1:$K$68</definedName>
  </definedNames>
  <calcPr calcId="152511"/>
</workbook>
</file>

<file path=xl/calcChain.xml><?xml version="1.0" encoding="utf-8"?>
<calcChain xmlns="http://schemas.openxmlformats.org/spreadsheetml/2006/main">
  <c r="G37" i="8" l="1"/>
  <c r="F38" i="8"/>
  <c r="J37" i="8"/>
  <c r="G39" i="8" l="1"/>
  <c r="J24" i="8"/>
  <c r="I39" i="8" l="1"/>
  <c r="J43" i="8"/>
  <c r="J42" i="8" s="1"/>
  <c r="I42" i="8" s="1"/>
  <c r="J36" i="8"/>
  <c r="J35" i="8" s="1"/>
  <c r="F50" i="8"/>
  <c r="G49" i="8"/>
  <c r="F49" i="8" s="1"/>
  <c r="F47" i="8"/>
  <c r="G46" i="8"/>
  <c r="F46" i="8" s="1"/>
  <c r="G45" i="8" l="1"/>
  <c r="F45" i="8" s="1"/>
  <c r="I43" i="8"/>
  <c r="I35" i="8"/>
  <c r="J34" i="8"/>
  <c r="I34" i="8" s="1"/>
  <c r="I36" i="8"/>
  <c r="F25" i="8" l="1"/>
  <c r="I24" i="8"/>
  <c r="G24" i="8"/>
  <c r="F24" i="8" s="1"/>
  <c r="J23" i="8"/>
  <c r="I23" i="8" s="1"/>
  <c r="G29" i="8"/>
  <c r="F30" i="8"/>
  <c r="J30" i="8"/>
  <c r="J29" i="8" s="1"/>
  <c r="G28" i="8"/>
  <c r="G27" i="8" s="1"/>
  <c r="G22" i="8" l="1"/>
  <c r="G21" i="8" s="1"/>
  <c r="F21" i="8" s="1"/>
  <c r="J22" i="8"/>
  <c r="J21" i="8" s="1"/>
  <c r="F22" i="8"/>
  <c r="I21" i="8" l="1"/>
  <c r="I22" i="8"/>
  <c r="F29" i="8"/>
  <c r="I44" i="8"/>
  <c r="G43" i="8"/>
  <c r="F44" i="8"/>
  <c r="F43" i="8" l="1"/>
  <c r="G42" i="8"/>
  <c r="F41" i="8"/>
  <c r="G40" i="8"/>
  <c r="F40" i="8" s="1"/>
  <c r="I67" i="8" l="1"/>
  <c r="F67" i="8"/>
  <c r="I66" i="8"/>
  <c r="F66" i="8"/>
  <c r="K65" i="8"/>
  <c r="I65" i="8" s="1"/>
  <c r="F65" i="8"/>
  <c r="J64" i="8"/>
  <c r="J63" i="8" s="1"/>
  <c r="G64" i="8"/>
  <c r="K61" i="8"/>
  <c r="I61" i="8" s="1"/>
  <c r="F61" i="8"/>
  <c r="I60" i="8"/>
  <c r="F60" i="8"/>
  <c r="J59" i="8"/>
  <c r="G59" i="8"/>
  <c r="G58" i="8" s="1"/>
  <c r="I57" i="8"/>
  <c r="F57" i="8"/>
  <c r="I56" i="8"/>
  <c r="F56" i="8"/>
  <c r="J55" i="8"/>
  <c r="G55" i="8"/>
  <c r="F52" i="8"/>
  <c r="G51" i="8"/>
  <c r="F39" i="8"/>
  <c r="I37" i="8"/>
  <c r="F37" i="8"/>
  <c r="G36" i="8"/>
  <c r="G35" i="8" s="1"/>
  <c r="F33" i="8"/>
  <c r="G32" i="8"/>
  <c r="F32" i="8" s="1"/>
  <c r="I30" i="8"/>
  <c r="J26" i="8"/>
  <c r="J17" i="8" s="1"/>
  <c r="F27" i="8"/>
  <c r="F20" i="8"/>
  <c r="G19" i="8"/>
  <c r="F19" i="8" s="1"/>
  <c r="F55" i="8" l="1"/>
  <c r="G54" i="8"/>
  <c r="I55" i="8"/>
  <c r="J54" i="8"/>
  <c r="I54" i="8" s="1"/>
  <c r="F51" i="8"/>
  <c r="G48" i="8"/>
  <c r="G34" i="8" s="1"/>
  <c r="F34" i="8" s="1"/>
  <c r="K64" i="8"/>
  <c r="I64" i="8" s="1"/>
  <c r="G31" i="8"/>
  <c r="F31" i="8" s="1"/>
  <c r="G18" i="8"/>
  <c r="H64" i="8"/>
  <c r="H63" i="8" s="1"/>
  <c r="H62" i="8" s="1"/>
  <c r="F28" i="8"/>
  <c r="K59" i="8"/>
  <c r="K58" i="8" s="1"/>
  <c r="K53" i="8" s="1"/>
  <c r="I29" i="8"/>
  <c r="F36" i="8"/>
  <c r="F42" i="8"/>
  <c r="F48" i="8"/>
  <c r="F54" i="8"/>
  <c r="I26" i="8"/>
  <c r="F35" i="8"/>
  <c r="J58" i="8"/>
  <c r="H59" i="8"/>
  <c r="H58" i="8" s="1"/>
  <c r="H53" i="8" s="1"/>
  <c r="G63" i="8"/>
  <c r="K63" i="8"/>
  <c r="K62" i="8" s="1"/>
  <c r="I62" i="8" s="1"/>
  <c r="G26" i="8"/>
  <c r="F26" i="8" s="1"/>
  <c r="G17" i="8" l="1"/>
  <c r="F59" i="8"/>
  <c r="K68" i="8"/>
  <c r="F64" i="8"/>
  <c r="H68" i="8"/>
  <c r="F18" i="8"/>
  <c r="G53" i="8"/>
  <c r="F53" i="8" s="1"/>
  <c r="I59" i="8"/>
  <c r="F58" i="8"/>
  <c r="F63" i="8"/>
  <c r="G62" i="8"/>
  <c r="F62" i="8" s="1"/>
  <c r="I58" i="8"/>
  <c r="J53" i="8"/>
  <c r="I53" i="8" s="1"/>
  <c r="I17" i="8"/>
  <c r="I63" i="8"/>
  <c r="G16" i="8" l="1"/>
  <c r="J16" i="8"/>
  <c r="I16" i="8" s="1"/>
  <c r="F17" i="8"/>
  <c r="J68" i="8" l="1"/>
  <c r="I68" i="8" s="1"/>
  <c r="G68" i="8"/>
  <c r="F68" i="8" s="1"/>
  <c r="F16" i="8"/>
</calcChain>
</file>

<file path=xl/sharedStrings.xml><?xml version="1.0" encoding="utf-8"?>
<sst xmlns="http://schemas.openxmlformats.org/spreadsheetml/2006/main" count="150" uniqueCount="98">
  <si>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</si>
  <si>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</si>
  <si>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</si>
  <si>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</si>
  <si>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</si>
  <si>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</si>
  <si>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</si>
  <si>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</si>
  <si>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</si>
  <si>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</si>
  <si>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</si>
  <si>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</si>
  <si>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</si>
  <si>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</si>
  <si>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</si>
  <si>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</si>
  <si>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</si>
  <si>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</si>
  <si>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</si>
  <si>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</si>
  <si>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</si>
  <si>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</si>
  <si>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</si>
  <si>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</si>
  <si>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</si>
  <si>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</si>
  <si>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</si>
  <si>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</si>
  <si>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</si>
  <si>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</si>
  <si>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</si>
  <si>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</si>
  <si>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</si>
  <si>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</si>
  <si>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</si>
  <si>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</si>
  <si>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</si>
  <si>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</si>
  <si>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</si>
  <si>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</si>
  <si>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</si>
  <si>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</si>
  <si>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</si>
  <si>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</si>
  <si>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</si>
  <si>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</si>
  <si>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</si>
  <si>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</si>
  <si>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</si>
  <si>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1100</t>
  </si>
  <si>
    <t>Физическая культура и спорт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</si>
  <si>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</si>
  <si>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</si>
  <si>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</si>
  <si>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</si>
  <si>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</si>
  <si>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</si>
  <si>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</si>
  <si>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</si>
  <si>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</si>
  <si>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</si>
  <si>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</si>
  <si>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</si>
  <si>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</si>
  <si>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</si>
  <si>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</si>
  <si>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Административное здание, ул. Ленина, 46/17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</si>
  <si>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</si>
  <si>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</si>
  <si>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</si>
  <si>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</si>
  <si>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</si>
  <si>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</si>
  <si>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Строительство (реконструкция) автомобильных дорогобщего пользования местного значения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</si>
  <si>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</si>
  <si>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</si>
  <si>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</si>
  <si>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</si>
  <si>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</si>
  <si>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</si>
  <si>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</si>
  <si>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Капитальный ремонт МАУК ДК "Комсомолец"</t>
  </si>
  <si>
    <t>Государственная экспертиза сметной документации, проектно-сметная документация, диагностика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</si>
  <si>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</si>
  <si>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1230144100</t>
  </si>
  <si>
    <t>0730244100</t>
  </si>
  <si>
    <t>1340344300</t>
  </si>
  <si>
    <t>1430124200</t>
  </si>
  <si>
    <t>1230124200</t>
  </si>
  <si>
    <t>0230524200</t>
  </si>
  <si>
    <t>0430124200</t>
  </si>
  <si>
    <t>0640324200</t>
  </si>
  <si>
    <t>0640371520</t>
  </si>
  <si>
    <t>0540270820</t>
  </si>
  <si>
    <t>05302S3900</t>
  </si>
  <si>
    <t>0530273900</t>
  </si>
  <si>
    <t>0430224200</t>
  </si>
  <si>
    <t xml:space="preserve">                            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</si>
</sst>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120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1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9" fontId="3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3"/>
  <sheetViews>
    <sheetView tabSelected="1" topLeftCell="B1" zoomScale="80" zoomScaleNormal="80" zoomScaleSheetLayoutView="100" workbookViewId="0">
      <selection activeCell="E2" sqref="E2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1.875" style="38" customWidth="1"/>
    <col min="6" max="6" width="10.875" style="39" customWidth="1"/>
    <col min="7" max="7" width="10.375" style="39" customWidth="1"/>
    <col min="8" max="8" width="10.875" style="39" customWidth="1"/>
    <col min="9" max="9" width="10.125" style="39" customWidth="1"/>
    <col min="10" max="10" width="10.25" style="39" customWidth="1"/>
    <col min="11" max="11" width="11.125" style="39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76" t="s">
        <v>97</v>
      </c>
      <c r="F1" s="3"/>
      <c r="G1" s="3"/>
      <c r="H1" s="3"/>
      <c r="I1" s="1"/>
      <c r="J1" s="1"/>
      <c r="K1" s="1"/>
    </row>
    <row r="2" spans="1:14" ht="16.5" x14ac:dyDescent="0.25">
      <c r="E2" s="75" t="s">
        <v>39</v>
      </c>
      <c r="F2" s="3"/>
      <c r="G2" s="3"/>
      <c r="H2" s="3"/>
      <c r="I2" s="1"/>
      <c r="J2" s="1"/>
      <c r="K2" s="1"/>
    </row>
    <row r="3" spans="1:14" ht="16.5" x14ac:dyDescent="0.25">
      <c r="E3" s="75" t="s">
        <v>40</v>
      </c>
      <c r="F3" s="3"/>
      <c r="G3" s="3"/>
      <c r="H3" s="3"/>
      <c r="I3" s="1"/>
      <c r="J3" s="1"/>
      <c r="K3" s="1"/>
    </row>
    <row r="4" spans="1:14" ht="14.25" customHeight="1" x14ac:dyDescent="0.25">
      <c r="E4" s="75"/>
      <c r="F4" s="4"/>
      <c r="G4" s="4"/>
      <c r="H4" s="109"/>
      <c r="I4" s="109"/>
      <c r="J4" s="109"/>
      <c r="K4" s="109"/>
    </row>
    <row r="5" spans="1:14" ht="14.25" hidden="1" customHeight="1" x14ac:dyDescent="0.25">
      <c r="E5" s="110"/>
      <c r="F5" s="110"/>
      <c r="G5" s="110"/>
      <c r="H5" s="110"/>
      <c r="I5" s="1"/>
      <c r="J5" s="1"/>
      <c r="K5" s="1"/>
    </row>
    <row r="6" spans="1:14" ht="16.5" x14ac:dyDescent="0.25">
      <c r="B6" s="108" t="s">
        <v>0</v>
      </c>
      <c r="C6" s="108"/>
      <c r="D6" s="108"/>
      <c r="E6" s="108"/>
      <c r="F6" s="108"/>
      <c r="G6" s="108"/>
      <c r="H6" s="108"/>
      <c r="I6" s="108"/>
      <c r="J6" s="108"/>
      <c r="K6" s="108"/>
    </row>
    <row r="7" spans="1:14" ht="16.5" x14ac:dyDescent="0.25">
      <c r="B7" s="108" t="s">
        <v>34</v>
      </c>
      <c r="C7" s="108"/>
      <c r="D7" s="108"/>
      <c r="E7" s="108"/>
      <c r="F7" s="108"/>
      <c r="G7" s="108"/>
      <c r="H7" s="108"/>
      <c r="I7" s="108"/>
      <c r="J7" s="108"/>
      <c r="K7" s="108"/>
    </row>
    <row r="8" spans="1:14" s="5" customFormat="1" ht="16.5" x14ac:dyDescent="0.25">
      <c r="B8" s="108" t="s">
        <v>38</v>
      </c>
      <c r="C8" s="108"/>
      <c r="D8" s="108"/>
      <c r="E8" s="108"/>
      <c r="F8" s="108"/>
      <c r="G8" s="108"/>
      <c r="H8" s="108"/>
      <c r="I8" s="108"/>
      <c r="J8" s="108"/>
      <c r="K8" s="108"/>
    </row>
    <row r="9" spans="1:14" s="5" customFormat="1" ht="16.5" x14ac:dyDescent="0.25">
      <c r="B9" s="108" t="s">
        <v>60</v>
      </c>
      <c r="C9" s="108"/>
      <c r="D9" s="108"/>
      <c r="E9" s="108"/>
      <c r="F9" s="108"/>
      <c r="G9" s="108"/>
      <c r="H9" s="108"/>
      <c r="I9" s="108"/>
      <c r="J9" s="108"/>
      <c r="K9" s="108"/>
    </row>
    <row r="10" spans="1:14" s="5" customFormat="1" ht="15.75" hidden="1" customHeight="1" x14ac:dyDescent="0.25">
      <c r="B10" s="108"/>
      <c r="C10" s="108"/>
      <c r="D10" s="108"/>
      <c r="E10" s="108"/>
      <c r="F10" s="108"/>
      <c r="G10" s="108"/>
      <c r="H10" s="108"/>
    </row>
    <row r="11" spans="1:14" ht="16.5" x14ac:dyDescent="0.25">
      <c r="B11" s="4"/>
      <c r="C11" s="4"/>
      <c r="D11" s="4"/>
      <c r="E11" s="75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11" t="s">
        <v>2</v>
      </c>
      <c r="C12" s="111"/>
      <c r="D12" s="111"/>
      <c r="E12" s="112" t="s">
        <v>37</v>
      </c>
      <c r="F12" s="112" t="s">
        <v>46</v>
      </c>
      <c r="G12" s="111" t="s">
        <v>3</v>
      </c>
      <c r="H12" s="111"/>
      <c r="I12" s="112" t="s">
        <v>61</v>
      </c>
      <c r="J12" s="111" t="s">
        <v>3</v>
      </c>
      <c r="K12" s="111"/>
    </row>
    <row r="13" spans="1:14" ht="15.75" customHeight="1" x14ac:dyDescent="0.25">
      <c r="B13" s="112" t="s">
        <v>33</v>
      </c>
      <c r="C13" s="112" t="s">
        <v>4</v>
      </c>
      <c r="D13" s="112" t="s">
        <v>5</v>
      </c>
      <c r="E13" s="112"/>
      <c r="F13" s="112"/>
      <c r="G13" s="112" t="s">
        <v>6</v>
      </c>
      <c r="H13" s="112" t="s">
        <v>7</v>
      </c>
      <c r="I13" s="112"/>
      <c r="J13" s="112" t="s">
        <v>6</v>
      </c>
      <c r="K13" s="112" t="s">
        <v>7</v>
      </c>
    </row>
    <row r="14" spans="1:14" ht="93" customHeight="1" x14ac:dyDescent="0.25">
      <c r="B14" s="112"/>
      <c r="C14" s="112"/>
      <c r="D14" s="112"/>
      <c r="E14" s="112"/>
      <c r="F14" s="112"/>
      <c r="G14" s="112"/>
      <c r="H14" s="112"/>
      <c r="I14" s="112"/>
      <c r="J14" s="112"/>
      <c r="K14" s="112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13" t="s">
        <v>41</v>
      </c>
      <c r="C16" s="113"/>
      <c r="D16" s="113"/>
      <c r="E16" s="113"/>
      <c r="F16" s="10">
        <f>SUM(G16+H16)</f>
        <v>543709.70000000007</v>
      </c>
      <c r="G16" s="10">
        <f>G17+G34</f>
        <v>543709.70000000007</v>
      </c>
      <c r="H16" s="10"/>
      <c r="I16" s="10">
        <f>SUM(J16+K16)</f>
        <v>294450.5</v>
      </c>
      <c r="J16" s="10">
        <f>J17+J34</f>
        <v>294450.5</v>
      </c>
      <c r="K16" s="10"/>
      <c r="M16" s="44"/>
      <c r="N16" s="44"/>
    </row>
    <row r="17" spans="1:14" s="11" customFormat="1" ht="27" customHeight="1" x14ac:dyDescent="0.25">
      <c r="A17" s="9"/>
      <c r="B17" s="114" t="s">
        <v>45</v>
      </c>
      <c r="C17" s="114"/>
      <c r="D17" s="114"/>
      <c r="E17" s="114"/>
      <c r="F17" s="15">
        <f t="shared" ref="F17:F60" si="0">G17+H17</f>
        <v>297514.60000000003</v>
      </c>
      <c r="G17" s="15">
        <f>G18+G21+G26+G31</f>
        <v>297514.60000000003</v>
      </c>
      <c r="H17" s="15"/>
      <c r="I17" s="15">
        <f t="shared" ref="I17:I29" si="1">J17+K17</f>
        <v>158870.5</v>
      </c>
      <c r="J17" s="15">
        <f>J18+J21+J26+J31</f>
        <v>158870.5</v>
      </c>
      <c r="K17" s="15"/>
      <c r="M17" s="44"/>
      <c r="N17" s="44"/>
    </row>
    <row r="18" spans="1:14" s="11" customFormat="1" ht="57" customHeight="1" x14ac:dyDescent="0.25">
      <c r="A18" s="9"/>
      <c r="B18" s="74" t="s">
        <v>53</v>
      </c>
      <c r="C18" s="74"/>
      <c r="D18" s="74"/>
      <c r="E18" s="64" t="s">
        <v>56</v>
      </c>
      <c r="F18" s="10">
        <f t="shared" si="0"/>
        <v>49000</v>
      </c>
      <c r="G18" s="15">
        <f>G19</f>
        <v>49000</v>
      </c>
      <c r="H18" s="15"/>
      <c r="I18" s="10"/>
      <c r="J18" s="15"/>
      <c r="K18" s="15"/>
      <c r="M18" s="44"/>
      <c r="N18" s="44"/>
    </row>
    <row r="19" spans="1:14" s="11" customFormat="1" ht="72.75" customHeight="1" x14ac:dyDescent="0.25">
      <c r="A19" s="9"/>
      <c r="B19" s="74" t="s">
        <v>54</v>
      </c>
      <c r="C19" s="74"/>
      <c r="D19" s="74"/>
      <c r="E19" s="64" t="s">
        <v>57</v>
      </c>
      <c r="F19" s="10">
        <f t="shared" si="0"/>
        <v>49000</v>
      </c>
      <c r="G19" s="15">
        <f>G20</f>
        <v>49000</v>
      </c>
      <c r="H19" s="15"/>
      <c r="I19" s="10"/>
      <c r="J19" s="15"/>
      <c r="K19" s="15"/>
      <c r="M19" s="44"/>
      <c r="N19" s="44"/>
    </row>
    <row r="20" spans="1:14" s="11" customFormat="1" ht="124.5" customHeight="1" x14ac:dyDescent="0.25">
      <c r="A20" s="9"/>
      <c r="B20" s="107" t="s">
        <v>54</v>
      </c>
      <c r="C20" s="107" t="s">
        <v>58</v>
      </c>
      <c r="D20" s="107" t="s">
        <v>12</v>
      </c>
      <c r="E20" s="65" t="s">
        <v>55</v>
      </c>
      <c r="F20" s="20">
        <f t="shared" si="0"/>
        <v>49000</v>
      </c>
      <c r="G20" s="21">
        <v>49000</v>
      </c>
      <c r="H20" s="21"/>
      <c r="I20" s="20"/>
      <c r="J20" s="21"/>
      <c r="K20" s="21"/>
      <c r="M20" s="44"/>
      <c r="N20" s="44"/>
    </row>
    <row r="21" spans="1:14" s="11" customFormat="1" ht="27.75" customHeight="1" x14ac:dyDescent="0.25">
      <c r="A21" s="9"/>
      <c r="B21" s="12" t="s">
        <v>8</v>
      </c>
      <c r="C21" s="12"/>
      <c r="D21" s="13"/>
      <c r="E21" s="14" t="s">
        <v>9</v>
      </c>
      <c r="F21" s="10">
        <f>G21+H21</f>
        <v>44312.1</v>
      </c>
      <c r="G21" s="15">
        <f>G22</f>
        <v>44312.1</v>
      </c>
      <c r="H21" s="15"/>
      <c r="I21" s="10">
        <f>J21+K21</f>
        <v>113870.5</v>
      </c>
      <c r="J21" s="15">
        <f>J22</f>
        <v>113870.5</v>
      </c>
      <c r="K21" s="21"/>
      <c r="M21" s="44"/>
      <c r="N21" s="44"/>
    </row>
    <row r="22" spans="1:14" s="11" customFormat="1" ht="37.5" customHeight="1" x14ac:dyDescent="0.25">
      <c r="A22" s="9"/>
      <c r="B22" s="18" t="s">
        <v>10</v>
      </c>
      <c r="C22" s="19"/>
      <c r="D22" s="19"/>
      <c r="E22" s="99" t="s">
        <v>11</v>
      </c>
      <c r="F22" s="10">
        <f>G22+H22</f>
        <v>44312.1</v>
      </c>
      <c r="G22" s="15">
        <f>G23+G24+G25</f>
        <v>44312.1</v>
      </c>
      <c r="H22" s="15"/>
      <c r="I22" s="10">
        <f>J22+K22</f>
        <v>113870.5</v>
      </c>
      <c r="J22" s="15">
        <f>J23+J24</f>
        <v>113870.5</v>
      </c>
      <c r="K22" s="21"/>
      <c r="M22" s="44"/>
      <c r="N22" s="44"/>
    </row>
    <row r="23" spans="1:14" s="95" customFormat="1" ht="54.75" customHeight="1" x14ac:dyDescent="0.25">
      <c r="A23" s="94"/>
      <c r="B23" s="80" t="s">
        <v>10</v>
      </c>
      <c r="C23" s="97" t="s">
        <v>72</v>
      </c>
      <c r="D23" s="13">
        <v>400</v>
      </c>
      <c r="E23" s="65" t="s">
        <v>73</v>
      </c>
      <c r="F23" s="20"/>
      <c r="H23" s="21"/>
      <c r="I23" s="20">
        <f>J23</f>
        <v>99058.4</v>
      </c>
      <c r="J23" s="21">
        <f>48000+24844+26214.4</f>
        <v>99058.4</v>
      </c>
      <c r="K23" s="21"/>
      <c r="M23" s="96"/>
      <c r="N23" s="96"/>
    </row>
    <row r="24" spans="1:14" s="95" customFormat="1" ht="39.75" customHeight="1" x14ac:dyDescent="0.25">
      <c r="A24" s="94"/>
      <c r="B24" s="80" t="s">
        <v>10</v>
      </c>
      <c r="C24" s="97" t="s">
        <v>72</v>
      </c>
      <c r="D24" s="13">
        <v>400</v>
      </c>
      <c r="E24" s="65" t="s">
        <v>75</v>
      </c>
      <c r="F24" s="20">
        <f>G24+H24</f>
        <v>32312.1</v>
      </c>
      <c r="G24" s="21">
        <f>14812.1+17500</f>
        <v>32312.1</v>
      </c>
      <c r="H24" s="21"/>
      <c r="I24" s="20">
        <f>J24+K24</f>
        <v>14812.1</v>
      </c>
      <c r="J24" s="21">
        <f>14812.1</f>
        <v>14812.1</v>
      </c>
      <c r="K24" s="21"/>
      <c r="M24" s="96"/>
      <c r="N24" s="96"/>
    </row>
    <row r="25" spans="1:14" s="95" customFormat="1" ht="157.5" customHeight="1" x14ac:dyDescent="0.25">
      <c r="A25" s="94"/>
      <c r="B25" s="80" t="s">
        <v>10</v>
      </c>
      <c r="C25" s="79" t="s">
        <v>72</v>
      </c>
      <c r="D25" s="13">
        <v>400</v>
      </c>
      <c r="E25" s="101" t="s">
        <v>74</v>
      </c>
      <c r="F25" s="20">
        <f>G25+H25</f>
        <v>12000</v>
      </c>
      <c r="G25" s="21">
        <v>12000</v>
      </c>
      <c r="H25" s="21"/>
      <c r="I25" s="20"/>
      <c r="J25" s="21"/>
      <c r="K25" s="21"/>
      <c r="M25" s="96"/>
      <c r="N25" s="96"/>
    </row>
    <row r="26" spans="1:14" s="11" customFormat="1" ht="37.5" customHeight="1" x14ac:dyDescent="0.25">
      <c r="A26" s="9"/>
      <c r="B26" s="18" t="s">
        <v>14</v>
      </c>
      <c r="C26" s="18"/>
      <c r="D26" s="18"/>
      <c r="E26" s="50" t="s">
        <v>15</v>
      </c>
      <c r="F26" s="10">
        <f t="shared" si="0"/>
        <v>46401.3</v>
      </c>
      <c r="G26" s="10">
        <f>G27+G29</f>
        <v>46401.3</v>
      </c>
      <c r="H26" s="10"/>
      <c r="I26" s="10">
        <f t="shared" si="1"/>
        <v>45000</v>
      </c>
      <c r="J26" s="10">
        <f>J27+J29</f>
        <v>45000</v>
      </c>
      <c r="K26" s="10"/>
      <c r="M26" s="51"/>
      <c r="N26" s="44"/>
    </row>
    <row r="27" spans="1:14" s="11" customFormat="1" ht="27.75" customHeight="1" x14ac:dyDescent="0.25">
      <c r="A27" s="9"/>
      <c r="B27" s="59" t="s">
        <v>51</v>
      </c>
      <c r="C27" s="60"/>
      <c r="D27" s="60"/>
      <c r="E27" s="61" t="s">
        <v>52</v>
      </c>
      <c r="F27" s="10">
        <f t="shared" si="0"/>
        <v>44083.9</v>
      </c>
      <c r="G27" s="10">
        <f>G28</f>
        <v>44083.9</v>
      </c>
      <c r="H27" s="10"/>
      <c r="I27" s="10"/>
      <c r="J27" s="10"/>
      <c r="K27" s="10"/>
      <c r="M27" s="51"/>
      <c r="N27" s="44"/>
    </row>
    <row r="28" spans="1:14" s="11" customFormat="1" ht="41.25" customHeight="1" x14ac:dyDescent="0.25">
      <c r="A28" s="9"/>
      <c r="B28" s="62" t="s">
        <v>51</v>
      </c>
      <c r="C28" s="62" t="s">
        <v>84</v>
      </c>
      <c r="D28" s="62" t="s">
        <v>12</v>
      </c>
      <c r="E28" s="102" t="s">
        <v>70</v>
      </c>
      <c r="F28" s="63">
        <f t="shared" ref="F28:F33" si="2">G28+H28</f>
        <v>44083.9</v>
      </c>
      <c r="G28" s="63">
        <f>4883.9+39200</f>
        <v>44083.9</v>
      </c>
      <c r="H28" s="63"/>
      <c r="I28" s="10"/>
      <c r="J28" s="10"/>
      <c r="K28" s="10"/>
      <c r="M28" s="51"/>
      <c r="N28" s="44"/>
    </row>
    <row r="29" spans="1:14" s="11" customFormat="1" ht="31.5" customHeight="1" x14ac:dyDescent="0.25">
      <c r="A29" s="9"/>
      <c r="B29" s="18" t="s">
        <v>16</v>
      </c>
      <c r="C29" s="18"/>
      <c r="D29" s="18"/>
      <c r="E29" s="50" t="s">
        <v>17</v>
      </c>
      <c r="F29" s="10">
        <f t="shared" si="2"/>
        <v>2317.4</v>
      </c>
      <c r="G29" s="10">
        <f>G30</f>
        <v>2317.4</v>
      </c>
      <c r="H29" s="10"/>
      <c r="I29" s="10">
        <f t="shared" si="1"/>
        <v>45000</v>
      </c>
      <c r="J29" s="10">
        <f>J30</f>
        <v>45000</v>
      </c>
      <c r="K29" s="10"/>
      <c r="M29" s="44"/>
      <c r="N29" s="44"/>
    </row>
    <row r="30" spans="1:14" s="11" customFormat="1" ht="39.75" customHeight="1" x14ac:dyDescent="0.25">
      <c r="A30" s="9"/>
      <c r="B30" s="72" t="s">
        <v>16</v>
      </c>
      <c r="C30" s="98" t="s">
        <v>84</v>
      </c>
      <c r="D30" s="80" t="s">
        <v>13</v>
      </c>
      <c r="E30" s="103" t="s">
        <v>71</v>
      </c>
      <c r="F30" s="20">
        <f t="shared" si="2"/>
        <v>2317.4</v>
      </c>
      <c r="G30" s="20">
        <v>2317.4</v>
      </c>
      <c r="H30" s="21"/>
      <c r="I30" s="20">
        <f>J30+K30</f>
        <v>45000</v>
      </c>
      <c r="J30" s="104">
        <f>15000+15000+15000</f>
        <v>45000</v>
      </c>
      <c r="K30" s="21"/>
      <c r="M30" s="44"/>
      <c r="N30" s="44"/>
    </row>
    <row r="31" spans="1:14" s="11" customFormat="1" ht="32.25" customHeight="1" x14ac:dyDescent="0.25">
      <c r="A31" s="9"/>
      <c r="B31" s="55" t="s">
        <v>49</v>
      </c>
      <c r="C31" s="56"/>
      <c r="D31" s="57"/>
      <c r="E31" s="58" t="s">
        <v>50</v>
      </c>
      <c r="F31" s="10">
        <f t="shared" si="2"/>
        <v>157801.20000000001</v>
      </c>
      <c r="G31" s="10">
        <f>G32</f>
        <v>157801.20000000001</v>
      </c>
      <c r="H31" s="21"/>
      <c r="I31" s="20"/>
      <c r="J31" s="20"/>
      <c r="K31" s="21"/>
      <c r="M31" s="44"/>
      <c r="N31" s="44"/>
    </row>
    <row r="32" spans="1:14" s="11" customFormat="1" ht="28.5" customHeight="1" x14ac:dyDescent="0.25">
      <c r="A32" s="9"/>
      <c r="B32" s="53" t="s">
        <v>67</v>
      </c>
      <c r="C32" s="89"/>
      <c r="D32" s="90"/>
      <c r="E32" s="60" t="s">
        <v>68</v>
      </c>
      <c r="F32" s="10">
        <f t="shared" si="2"/>
        <v>157801.20000000001</v>
      </c>
      <c r="G32" s="10">
        <f>G33</f>
        <v>157801.20000000001</v>
      </c>
      <c r="H32" s="21"/>
      <c r="I32" s="10"/>
      <c r="J32" s="10"/>
      <c r="K32" s="15"/>
      <c r="M32" s="44"/>
      <c r="N32" s="44"/>
    </row>
    <row r="33" spans="1:255" s="11" customFormat="1" ht="87" customHeight="1" x14ac:dyDescent="0.25">
      <c r="A33" s="9"/>
      <c r="B33" s="91">
        <v>1102</v>
      </c>
      <c r="C33" s="62" t="s">
        <v>85</v>
      </c>
      <c r="D33" s="91">
        <v>400</v>
      </c>
      <c r="E33" s="92" t="s">
        <v>69</v>
      </c>
      <c r="F33" s="20">
        <f t="shared" si="2"/>
        <v>157801.20000000001</v>
      </c>
      <c r="G33" s="20">
        <v>157801.20000000001</v>
      </c>
      <c r="H33" s="21"/>
      <c r="I33" s="20"/>
      <c r="J33" s="20"/>
      <c r="K33" s="21"/>
      <c r="M33" s="44"/>
      <c r="N33" s="44"/>
    </row>
    <row r="34" spans="1:255" s="11" customFormat="1" ht="28.5" customHeight="1" x14ac:dyDescent="0.25">
      <c r="A34" s="9"/>
      <c r="B34" s="115" t="s">
        <v>44</v>
      </c>
      <c r="C34" s="115"/>
      <c r="D34" s="115"/>
      <c r="E34" s="115"/>
      <c r="F34" s="10">
        <f>G34+H34</f>
        <v>246195.1</v>
      </c>
      <c r="G34" s="10">
        <f>G35+G42+G48+G45</f>
        <v>246195.1</v>
      </c>
      <c r="H34" s="10"/>
      <c r="I34" s="10">
        <f>J34+K34</f>
        <v>135580</v>
      </c>
      <c r="J34" s="10">
        <f>J35+J42+J48+J45</f>
        <v>135580</v>
      </c>
      <c r="K34" s="10"/>
      <c r="M34" s="44"/>
      <c r="N34" s="44"/>
    </row>
    <row r="35" spans="1:255" ht="28.5" customHeight="1" x14ac:dyDescent="0.25">
      <c r="A35" s="72"/>
      <c r="B35" s="12" t="s">
        <v>8</v>
      </c>
      <c r="C35" s="12"/>
      <c r="D35" s="13"/>
      <c r="E35" s="14" t="s">
        <v>9</v>
      </c>
      <c r="F35" s="15">
        <f t="shared" si="0"/>
        <v>175136.2</v>
      </c>
      <c r="G35" s="10">
        <f>G36+G40</f>
        <v>175136.2</v>
      </c>
      <c r="H35" s="10"/>
      <c r="I35" s="15">
        <f t="shared" ref="I35:I36" si="3">J35+K35</f>
        <v>103080</v>
      </c>
      <c r="J35" s="10">
        <f>J36+J40</f>
        <v>103080</v>
      </c>
      <c r="K35" s="10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</row>
    <row r="36" spans="1:255" s="5" customFormat="1" ht="37.5" customHeight="1" x14ac:dyDescent="0.25">
      <c r="A36" s="17"/>
      <c r="B36" s="18" t="s">
        <v>10</v>
      </c>
      <c r="C36" s="19"/>
      <c r="D36" s="19"/>
      <c r="E36" s="74" t="s">
        <v>11</v>
      </c>
      <c r="F36" s="15">
        <f t="shared" si="0"/>
        <v>166818</v>
      </c>
      <c r="G36" s="15">
        <f>SUM(G37:G39)</f>
        <v>166818</v>
      </c>
      <c r="H36" s="15"/>
      <c r="I36" s="15">
        <f t="shared" si="3"/>
        <v>103080</v>
      </c>
      <c r="J36" s="15">
        <f>SUM(J37:J39)</f>
        <v>103080</v>
      </c>
      <c r="K36" s="15"/>
      <c r="M36" s="45"/>
      <c r="N36" s="45"/>
    </row>
    <row r="37" spans="1:255" s="68" customFormat="1" ht="53.25" customHeight="1" x14ac:dyDescent="0.25">
      <c r="A37" s="17"/>
      <c r="B37" s="80" t="s">
        <v>10</v>
      </c>
      <c r="C37" s="67">
        <v>1340344300</v>
      </c>
      <c r="D37" s="80" t="s">
        <v>13</v>
      </c>
      <c r="E37" s="93" t="s">
        <v>30</v>
      </c>
      <c r="F37" s="21">
        <f>G37+H37</f>
        <v>16318</v>
      </c>
      <c r="G37" s="21">
        <f>16318</f>
        <v>16318</v>
      </c>
      <c r="H37" s="21"/>
      <c r="I37" s="21">
        <f>J37+K37</f>
        <v>88080</v>
      </c>
      <c r="J37" s="21">
        <f>51380+35000+1700</f>
        <v>88080</v>
      </c>
      <c r="K37" s="21"/>
      <c r="M37" s="69"/>
      <c r="N37" s="69"/>
    </row>
    <row r="38" spans="1:255" s="68" customFormat="1" ht="87.75" customHeight="1" x14ac:dyDescent="0.25">
      <c r="A38" s="17"/>
      <c r="B38" s="82" t="s">
        <v>10</v>
      </c>
      <c r="C38" s="67">
        <v>1340344300</v>
      </c>
      <c r="D38" s="82" t="s">
        <v>13</v>
      </c>
      <c r="E38" s="93" t="s">
        <v>83</v>
      </c>
      <c r="F38" s="21">
        <f>G38+H38</f>
        <v>124500</v>
      </c>
      <c r="G38" s="21">
        <v>124500</v>
      </c>
      <c r="H38" s="21"/>
      <c r="I38" s="21"/>
      <c r="J38" s="21"/>
      <c r="K38" s="21"/>
      <c r="M38" s="69"/>
      <c r="N38" s="69"/>
    </row>
    <row r="39" spans="1:255" ht="68.25" customHeight="1" x14ac:dyDescent="0.25">
      <c r="A39" s="17"/>
      <c r="B39" s="80" t="s">
        <v>10</v>
      </c>
      <c r="C39" s="97" t="s">
        <v>86</v>
      </c>
      <c r="D39" s="80" t="s">
        <v>13</v>
      </c>
      <c r="E39" s="66" t="s">
        <v>82</v>
      </c>
      <c r="F39" s="20">
        <f t="shared" si="0"/>
        <v>26000</v>
      </c>
      <c r="G39" s="20">
        <f>26000</f>
        <v>26000</v>
      </c>
      <c r="H39" s="21"/>
      <c r="I39" s="21">
        <f>J39+K39</f>
        <v>15000</v>
      </c>
      <c r="J39" s="20">
        <v>15000</v>
      </c>
      <c r="K39" s="21"/>
      <c r="M39" s="49"/>
      <c r="N39" s="49"/>
    </row>
    <row r="40" spans="1:255" ht="37.5" customHeight="1" x14ac:dyDescent="0.25">
      <c r="A40" s="17"/>
      <c r="B40" s="55" t="s">
        <v>62</v>
      </c>
      <c r="C40" s="18"/>
      <c r="D40" s="55"/>
      <c r="E40" s="84" t="s">
        <v>63</v>
      </c>
      <c r="F40" s="85">
        <f t="shared" si="0"/>
        <v>8318.2000000000007</v>
      </c>
      <c r="G40" s="85">
        <f>G41</f>
        <v>8318.2000000000007</v>
      </c>
      <c r="H40" s="85"/>
      <c r="I40" s="20"/>
      <c r="J40" s="20"/>
      <c r="K40" s="21"/>
      <c r="M40" s="49"/>
      <c r="N40" s="49"/>
    </row>
    <row r="41" spans="1:255" ht="45" customHeight="1" x14ac:dyDescent="0.25">
      <c r="A41" s="17"/>
      <c r="B41" s="105" t="s">
        <v>62</v>
      </c>
      <c r="C41" s="98" t="s">
        <v>87</v>
      </c>
      <c r="D41" s="105" t="s">
        <v>13</v>
      </c>
      <c r="E41" s="66" t="s">
        <v>66</v>
      </c>
      <c r="F41" s="20">
        <f>G41+H41</f>
        <v>8318.2000000000007</v>
      </c>
      <c r="G41" s="20">
        <v>8318.2000000000007</v>
      </c>
      <c r="H41" s="21"/>
      <c r="I41" s="20"/>
      <c r="J41" s="20"/>
      <c r="K41" s="21"/>
      <c r="M41" s="49"/>
      <c r="N41" s="49"/>
    </row>
    <row r="42" spans="1:255" ht="35.25" customHeight="1" x14ac:dyDescent="0.25">
      <c r="A42" s="22"/>
      <c r="B42" s="12" t="s">
        <v>14</v>
      </c>
      <c r="C42" s="72"/>
      <c r="D42" s="72"/>
      <c r="E42" s="71" t="s">
        <v>15</v>
      </c>
      <c r="F42" s="10">
        <f t="shared" si="0"/>
        <v>7000</v>
      </c>
      <c r="G42" s="10">
        <f>G43</f>
        <v>7000</v>
      </c>
      <c r="H42" s="10"/>
      <c r="I42" s="10">
        <f t="shared" ref="I42:I43" si="4">J42+K42</f>
        <v>32500</v>
      </c>
      <c r="J42" s="10">
        <f>J43</f>
        <v>32500</v>
      </c>
      <c r="K42" s="10"/>
      <c r="M42" s="49"/>
      <c r="N42" s="49"/>
    </row>
    <row r="43" spans="1:255" ht="27.75" customHeight="1" x14ac:dyDescent="0.25">
      <c r="A43" s="22"/>
      <c r="B43" s="12" t="s">
        <v>51</v>
      </c>
      <c r="C43" s="80"/>
      <c r="D43" s="80"/>
      <c r="E43" s="78" t="s">
        <v>52</v>
      </c>
      <c r="F43" s="10">
        <f t="shared" si="0"/>
        <v>7000</v>
      </c>
      <c r="G43" s="10">
        <f>G44</f>
        <v>7000</v>
      </c>
      <c r="H43" s="10"/>
      <c r="I43" s="10">
        <f t="shared" si="4"/>
        <v>32500</v>
      </c>
      <c r="J43" s="10">
        <f>J44</f>
        <v>32500</v>
      </c>
      <c r="K43" s="10"/>
      <c r="M43" s="49"/>
      <c r="N43" s="49"/>
    </row>
    <row r="44" spans="1:255" s="87" customFormat="1" ht="87" customHeight="1" x14ac:dyDescent="0.25">
      <c r="A44" s="86"/>
      <c r="B44" s="79" t="s">
        <v>51</v>
      </c>
      <c r="C44" s="98" t="s">
        <v>88</v>
      </c>
      <c r="D44" s="80" t="s">
        <v>13</v>
      </c>
      <c r="E44" s="23" t="s">
        <v>64</v>
      </c>
      <c r="F44" s="20">
        <f>G44+H44</f>
        <v>7000</v>
      </c>
      <c r="G44" s="20">
        <v>7000</v>
      </c>
      <c r="H44" s="20"/>
      <c r="I44" s="20">
        <f>J44+K44</f>
        <v>32500</v>
      </c>
      <c r="J44" s="20">
        <v>32500</v>
      </c>
      <c r="K44" s="20"/>
      <c r="M44" s="88"/>
      <c r="N44" s="88"/>
    </row>
    <row r="45" spans="1:255" s="87" customFormat="1" ht="26.25" customHeight="1" x14ac:dyDescent="0.25">
      <c r="A45" s="86"/>
      <c r="B45" s="18" t="s">
        <v>18</v>
      </c>
      <c r="C45" s="12"/>
      <c r="D45" s="18"/>
      <c r="E45" s="81" t="s">
        <v>19</v>
      </c>
      <c r="F45" s="10">
        <f>G45+H45</f>
        <v>7038.5</v>
      </c>
      <c r="G45" s="10">
        <f>G46</f>
        <v>7038.5</v>
      </c>
      <c r="H45" s="20"/>
      <c r="I45" s="20"/>
      <c r="J45" s="20"/>
      <c r="K45" s="20"/>
      <c r="M45" s="88"/>
      <c r="N45" s="88"/>
    </row>
    <row r="46" spans="1:255" ht="34.5" customHeight="1" x14ac:dyDescent="0.25">
      <c r="A46" s="22"/>
      <c r="B46" s="12" t="s">
        <v>76</v>
      </c>
      <c r="C46" s="25"/>
      <c r="D46" s="73"/>
      <c r="E46" s="26" t="s">
        <v>77</v>
      </c>
      <c r="F46" s="10">
        <f t="shared" ref="F46:F47" si="5">G46+H46</f>
        <v>7038.5</v>
      </c>
      <c r="G46" s="10">
        <f>SUM(G47:G47)</f>
        <v>7038.5</v>
      </c>
      <c r="H46" s="10"/>
      <c r="I46" s="10"/>
      <c r="J46" s="10"/>
      <c r="K46" s="10"/>
      <c r="M46" s="49"/>
      <c r="N46" s="49"/>
    </row>
    <row r="47" spans="1:255" ht="39.75" customHeight="1" x14ac:dyDescent="0.25">
      <c r="A47" s="22"/>
      <c r="B47" s="83" t="s">
        <v>76</v>
      </c>
      <c r="C47" s="97" t="s">
        <v>89</v>
      </c>
      <c r="D47" s="73" t="s">
        <v>13</v>
      </c>
      <c r="E47" s="54" t="s">
        <v>78</v>
      </c>
      <c r="F47" s="20">
        <f t="shared" si="5"/>
        <v>7038.5</v>
      </c>
      <c r="G47" s="20">
        <v>7038.5</v>
      </c>
      <c r="H47" s="20"/>
      <c r="I47" s="20"/>
      <c r="J47" s="20"/>
      <c r="K47" s="20"/>
      <c r="M47" s="46"/>
      <c r="N47" s="46"/>
    </row>
    <row r="48" spans="1:255" ht="30" customHeight="1" x14ac:dyDescent="0.25">
      <c r="A48" s="22"/>
      <c r="B48" s="12" t="s">
        <v>31</v>
      </c>
      <c r="C48" s="73"/>
      <c r="D48" s="73"/>
      <c r="E48" s="71" t="s">
        <v>32</v>
      </c>
      <c r="F48" s="10">
        <f t="shared" si="0"/>
        <v>57020.4</v>
      </c>
      <c r="G48" s="10">
        <f>G49+G51</f>
        <v>57020.4</v>
      </c>
      <c r="H48" s="10"/>
      <c r="I48" s="10"/>
      <c r="J48" s="10"/>
      <c r="K48" s="10"/>
      <c r="M48" s="49"/>
      <c r="N48" s="49"/>
    </row>
    <row r="49" spans="1:14" ht="30" customHeight="1" x14ac:dyDescent="0.25">
      <c r="A49" s="22"/>
      <c r="B49" s="12" t="s">
        <v>79</v>
      </c>
      <c r="C49" s="12"/>
      <c r="D49" s="12"/>
      <c r="E49" s="81" t="s">
        <v>80</v>
      </c>
      <c r="F49" s="10">
        <f t="shared" ref="F49:F50" si="6">G49+H49</f>
        <v>49779</v>
      </c>
      <c r="G49" s="10">
        <f>SUM(G50:G50)</f>
        <v>49779</v>
      </c>
      <c r="H49" s="10"/>
      <c r="I49" s="10"/>
      <c r="J49" s="10"/>
      <c r="K49" s="10"/>
      <c r="M49" s="49"/>
      <c r="N49" s="49"/>
    </row>
    <row r="50" spans="1:14" ht="43.5" customHeight="1" x14ac:dyDescent="0.25">
      <c r="A50" s="22"/>
      <c r="B50" s="83" t="s">
        <v>79</v>
      </c>
      <c r="C50" s="98" t="s">
        <v>90</v>
      </c>
      <c r="D50" s="83" t="s">
        <v>13</v>
      </c>
      <c r="E50" s="24" t="s">
        <v>81</v>
      </c>
      <c r="F50" s="20">
        <f t="shared" si="6"/>
        <v>49779</v>
      </c>
      <c r="G50" s="20">
        <v>49779</v>
      </c>
      <c r="H50" s="20"/>
      <c r="I50" s="10"/>
      <c r="J50" s="10"/>
      <c r="K50" s="10"/>
      <c r="M50" s="49"/>
      <c r="N50" s="49"/>
    </row>
    <row r="51" spans="1:14" ht="39" customHeight="1" x14ac:dyDescent="0.25">
      <c r="A51" s="22"/>
      <c r="B51" s="12" t="s">
        <v>43</v>
      </c>
      <c r="C51" s="12"/>
      <c r="D51" s="12"/>
      <c r="E51" s="71" t="s">
        <v>42</v>
      </c>
      <c r="F51" s="10">
        <f t="shared" si="0"/>
        <v>7241.4</v>
      </c>
      <c r="G51" s="10">
        <f>SUM(G52:G52)</f>
        <v>7241.4</v>
      </c>
      <c r="H51" s="10"/>
      <c r="I51" s="10"/>
      <c r="J51" s="10"/>
      <c r="K51" s="10"/>
      <c r="M51" s="49"/>
      <c r="N51" s="49"/>
    </row>
    <row r="52" spans="1:14" ht="45.75" customHeight="1" x14ac:dyDescent="0.25">
      <c r="A52" s="22"/>
      <c r="B52" s="73" t="s">
        <v>43</v>
      </c>
      <c r="C52" s="100" t="s">
        <v>96</v>
      </c>
      <c r="D52" s="73" t="s">
        <v>13</v>
      </c>
      <c r="E52" s="24" t="s">
        <v>48</v>
      </c>
      <c r="F52" s="20">
        <f t="shared" si="0"/>
        <v>7241.4</v>
      </c>
      <c r="G52" s="20">
        <v>7241.4</v>
      </c>
      <c r="H52" s="20"/>
      <c r="I52" s="20"/>
      <c r="J52" s="20"/>
      <c r="K52" s="20"/>
      <c r="M52" s="46"/>
      <c r="N52" s="49"/>
    </row>
    <row r="53" spans="1:14" ht="36.75" customHeight="1" x14ac:dyDescent="0.25">
      <c r="A53" s="22"/>
      <c r="B53" s="115" t="s">
        <v>25</v>
      </c>
      <c r="C53" s="115"/>
      <c r="D53" s="115"/>
      <c r="E53" s="115"/>
      <c r="F53" s="10">
        <f t="shared" si="0"/>
        <v>2443.1</v>
      </c>
      <c r="G53" s="10">
        <f>G54+G58</f>
        <v>1660</v>
      </c>
      <c r="H53" s="10">
        <f>H54+H58</f>
        <v>783.1</v>
      </c>
      <c r="I53" s="10">
        <f t="shared" ref="I53:I60" si="7">J53+K53</f>
        <v>2235.8999999999996</v>
      </c>
      <c r="J53" s="10">
        <f>J54+J58</f>
        <v>1452.8</v>
      </c>
      <c r="K53" s="10">
        <f>K54+K58</f>
        <v>783.09999999999991</v>
      </c>
      <c r="M53" s="47"/>
      <c r="N53" s="47"/>
    </row>
    <row r="54" spans="1:14" ht="39" customHeight="1" x14ac:dyDescent="0.25">
      <c r="A54" s="22"/>
      <c r="B54" s="12" t="s">
        <v>14</v>
      </c>
      <c r="C54" s="72"/>
      <c r="D54" s="72"/>
      <c r="E54" s="71" t="s">
        <v>15</v>
      </c>
      <c r="F54" s="10">
        <f t="shared" si="0"/>
        <v>1590</v>
      </c>
      <c r="G54" s="10">
        <f>G55</f>
        <v>1590</v>
      </c>
      <c r="H54" s="10"/>
      <c r="I54" s="10">
        <f t="shared" si="7"/>
        <v>1382.8</v>
      </c>
      <c r="J54" s="10">
        <f>J55</f>
        <v>1382.8</v>
      </c>
      <c r="K54" s="10"/>
      <c r="M54" s="49"/>
      <c r="N54" s="49"/>
    </row>
    <row r="55" spans="1:14" ht="29.25" customHeight="1" x14ac:dyDescent="0.25">
      <c r="A55" s="22"/>
      <c r="B55" s="18" t="s">
        <v>26</v>
      </c>
      <c r="C55" s="27"/>
      <c r="D55" s="27"/>
      <c r="E55" s="28" t="s">
        <v>27</v>
      </c>
      <c r="F55" s="10">
        <f t="shared" si="0"/>
        <v>1590</v>
      </c>
      <c r="G55" s="10">
        <f>G56+G57</f>
        <v>1590</v>
      </c>
      <c r="H55" s="10"/>
      <c r="I55" s="10">
        <f t="shared" si="7"/>
        <v>1382.8</v>
      </c>
      <c r="J55" s="10">
        <f>J56+J57</f>
        <v>1382.8</v>
      </c>
      <c r="K55" s="10"/>
      <c r="M55" s="49"/>
      <c r="N55" s="49"/>
    </row>
    <row r="56" spans="1:14" ht="64.5" customHeight="1" x14ac:dyDescent="0.25">
      <c r="A56" s="22"/>
      <c r="B56" s="72" t="s">
        <v>26</v>
      </c>
      <c r="C56" s="97" t="s">
        <v>65</v>
      </c>
      <c r="D56" s="72">
        <v>200</v>
      </c>
      <c r="E56" s="23" t="s">
        <v>36</v>
      </c>
      <c r="F56" s="20">
        <f t="shared" si="0"/>
        <v>1500</v>
      </c>
      <c r="G56" s="48">
        <v>1500</v>
      </c>
      <c r="H56" s="10"/>
      <c r="I56" s="20">
        <f t="shared" si="7"/>
        <v>1292.8</v>
      </c>
      <c r="J56" s="48">
        <v>1292.8</v>
      </c>
      <c r="K56" s="10"/>
      <c r="M56" s="46"/>
      <c r="N56" s="46"/>
    </row>
    <row r="57" spans="1:14" ht="74.25" customHeight="1" x14ac:dyDescent="0.25">
      <c r="A57" s="22"/>
      <c r="B57" s="72" t="s">
        <v>26</v>
      </c>
      <c r="C57" s="97" t="s">
        <v>65</v>
      </c>
      <c r="D57" s="72">
        <v>200</v>
      </c>
      <c r="E57" s="23" t="s">
        <v>28</v>
      </c>
      <c r="F57" s="20">
        <f t="shared" si="0"/>
        <v>90</v>
      </c>
      <c r="G57" s="106">
        <v>90</v>
      </c>
      <c r="H57" s="20"/>
      <c r="I57" s="20">
        <f t="shared" si="7"/>
        <v>90</v>
      </c>
      <c r="J57" s="106">
        <v>90</v>
      </c>
      <c r="K57" s="20"/>
      <c r="M57" s="49"/>
      <c r="N57" s="49"/>
    </row>
    <row r="58" spans="1:14" ht="28.5" customHeight="1" x14ac:dyDescent="0.25">
      <c r="A58" s="22"/>
      <c r="B58" s="18" t="s">
        <v>20</v>
      </c>
      <c r="C58" s="29"/>
      <c r="D58" s="30"/>
      <c r="E58" s="28" t="s">
        <v>21</v>
      </c>
      <c r="F58" s="10">
        <f t="shared" si="0"/>
        <v>853.1</v>
      </c>
      <c r="G58" s="10">
        <f>G59</f>
        <v>70</v>
      </c>
      <c r="H58" s="10">
        <f>H59</f>
        <v>783.1</v>
      </c>
      <c r="I58" s="10">
        <f t="shared" si="7"/>
        <v>853.09999999999991</v>
      </c>
      <c r="J58" s="10">
        <f>J59</f>
        <v>70</v>
      </c>
      <c r="K58" s="10">
        <f>K59</f>
        <v>783.09999999999991</v>
      </c>
      <c r="M58" s="49"/>
      <c r="N58" s="49"/>
    </row>
    <row r="59" spans="1:14" ht="28.5" customHeight="1" x14ac:dyDescent="0.25">
      <c r="A59" s="22"/>
      <c r="B59" s="18" t="s">
        <v>22</v>
      </c>
      <c r="C59" s="29"/>
      <c r="D59" s="30"/>
      <c r="E59" s="14" t="s">
        <v>23</v>
      </c>
      <c r="F59" s="10">
        <f t="shared" si="0"/>
        <v>853.1</v>
      </c>
      <c r="G59" s="10">
        <f>SUM(G60:G61)</f>
        <v>70</v>
      </c>
      <c r="H59" s="10">
        <f>SUM(H60:H61)</f>
        <v>783.1</v>
      </c>
      <c r="I59" s="10">
        <f t="shared" si="7"/>
        <v>853.09999999999991</v>
      </c>
      <c r="J59" s="10">
        <f>SUM(J60:J61)</f>
        <v>70</v>
      </c>
      <c r="K59" s="10">
        <f>SUM(K60:K61)</f>
        <v>783.09999999999991</v>
      </c>
      <c r="M59" s="49"/>
      <c r="N59" s="49"/>
    </row>
    <row r="60" spans="1:14" ht="39" customHeight="1" x14ac:dyDescent="0.25">
      <c r="A60" s="22"/>
      <c r="B60" s="119" t="s">
        <v>22</v>
      </c>
      <c r="C60" s="98" t="s">
        <v>91</v>
      </c>
      <c r="D60" s="119" t="s">
        <v>13</v>
      </c>
      <c r="E60" s="117" t="s">
        <v>24</v>
      </c>
      <c r="F60" s="20">
        <f t="shared" si="0"/>
        <v>70</v>
      </c>
      <c r="G60" s="20">
        <v>70</v>
      </c>
      <c r="H60" s="10"/>
      <c r="I60" s="20">
        <f t="shared" si="7"/>
        <v>70</v>
      </c>
      <c r="J60" s="20">
        <v>70</v>
      </c>
      <c r="K60" s="10"/>
      <c r="M60" s="49"/>
      <c r="N60" s="49"/>
    </row>
    <row r="61" spans="1:14" ht="39" customHeight="1" x14ac:dyDescent="0.25">
      <c r="A61" s="22"/>
      <c r="B61" s="119"/>
      <c r="C61" s="98" t="s">
        <v>92</v>
      </c>
      <c r="D61" s="119"/>
      <c r="E61" s="117"/>
      <c r="F61" s="20">
        <f>H61</f>
        <v>783.1</v>
      </c>
      <c r="G61" s="20"/>
      <c r="H61" s="48">
        <v>783.1</v>
      </c>
      <c r="I61" s="20">
        <f>K61</f>
        <v>783.09999999999991</v>
      </c>
      <c r="J61" s="20"/>
      <c r="K61" s="20">
        <f>3247.2-2464.1</f>
        <v>783.09999999999991</v>
      </c>
      <c r="M61" s="49"/>
      <c r="N61" s="49"/>
    </row>
    <row r="62" spans="1:14" ht="58.5" customHeight="1" x14ac:dyDescent="0.25">
      <c r="A62" s="22"/>
      <c r="B62" s="115" t="s">
        <v>35</v>
      </c>
      <c r="C62" s="115"/>
      <c r="D62" s="115"/>
      <c r="E62" s="115"/>
      <c r="F62" s="10">
        <f t="shared" ref="F62:F68" si="8">G62+H62</f>
        <v>95881</v>
      </c>
      <c r="G62" s="10">
        <f>G63</f>
        <v>2085.3000000000002</v>
      </c>
      <c r="H62" s="10">
        <f>H63</f>
        <v>93795.7</v>
      </c>
      <c r="I62" s="10">
        <f t="shared" ref="I62:I68" si="9">J62+K62</f>
        <v>93795.7</v>
      </c>
      <c r="J62" s="10"/>
      <c r="K62" s="10">
        <f>K63</f>
        <v>93795.7</v>
      </c>
      <c r="M62" s="49"/>
      <c r="N62" s="49"/>
    </row>
    <row r="63" spans="1:14" ht="27" customHeight="1" x14ac:dyDescent="0.25">
      <c r="A63" s="22"/>
      <c r="B63" s="18" t="s">
        <v>20</v>
      </c>
      <c r="C63" s="29"/>
      <c r="D63" s="30"/>
      <c r="E63" s="28" t="s">
        <v>21</v>
      </c>
      <c r="F63" s="10">
        <f t="shared" si="8"/>
        <v>95881</v>
      </c>
      <c r="G63" s="10">
        <f>G64</f>
        <v>2085.3000000000002</v>
      </c>
      <c r="H63" s="10">
        <f>H64</f>
        <v>93795.7</v>
      </c>
      <c r="I63" s="10">
        <f t="shared" si="9"/>
        <v>95881</v>
      </c>
      <c r="J63" s="10">
        <f>J64</f>
        <v>2085.3000000000002</v>
      </c>
      <c r="K63" s="10">
        <f>K64</f>
        <v>93795.7</v>
      </c>
      <c r="M63" s="49"/>
      <c r="N63" s="49"/>
    </row>
    <row r="64" spans="1:14" ht="27" customHeight="1" x14ac:dyDescent="0.25">
      <c r="A64" s="22"/>
      <c r="B64" s="12" t="s">
        <v>22</v>
      </c>
      <c r="C64" s="31"/>
      <c r="D64" s="31"/>
      <c r="E64" s="32" t="s">
        <v>23</v>
      </c>
      <c r="F64" s="10">
        <f t="shared" si="8"/>
        <v>95881</v>
      </c>
      <c r="G64" s="10">
        <f>G65+G66+G67</f>
        <v>2085.3000000000002</v>
      </c>
      <c r="H64" s="10">
        <f>H65+H66+H67</f>
        <v>93795.7</v>
      </c>
      <c r="I64" s="10">
        <f t="shared" si="9"/>
        <v>95881</v>
      </c>
      <c r="J64" s="10">
        <f>J65+J66+J67</f>
        <v>2085.3000000000002</v>
      </c>
      <c r="K64" s="10">
        <f>K65+K66+K67</f>
        <v>93795.7</v>
      </c>
      <c r="M64" s="49"/>
      <c r="N64" s="49"/>
    </row>
    <row r="65" spans="1:14" s="34" customFormat="1" ht="122.25" customHeight="1" x14ac:dyDescent="0.25">
      <c r="A65" s="33"/>
      <c r="B65" s="73" t="s">
        <v>22</v>
      </c>
      <c r="C65" s="97" t="s">
        <v>93</v>
      </c>
      <c r="D65" s="73" t="s">
        <v>12</v>
      </c>
      <c r="E65" s="77" t="s">
        <v>59</v>
      </c>
      <c r="F65" s="20">
        <f t="shared" si="8"/>
        <v>69258.399999999994</v>
      </c>
      <c r="G65" s="20"/>
      <c r="H65" s="48">
        <v>69258.399999999994</v>
      </c>
      <c r="I65" s="20">
        <f t="shared" si="9"/>
        <v>69258.399999999994</v>
      </c>
      <c r="J65" s="20"/>
      <c r="K65" s="48">
        <f>86321.8-17063.4</f>
        <v>69258.399999999994</v>
      </c>
      <c r="M65" s="49"/>
      <c r="N65" s="49"/>
    </row>
    <row r="66" spans="1:14" s="34" customFormat="1" ht="48" customHeight="1" x14ac:dyDescent="0.25">
      <c r="A66" s="33"/>
      <c r="B66" s="116" t="s">
        <v>22</v>
      </c>
      <c r="C66" s="97" t="s">
        <v>94</v>
      </c>
      <c r="D66" s="116" t="s">
        <v>12</v>
      </c>
      <c r="E66" s="117" t="s">
        <v>47</v>
      </c>
      <c r="F66" s="20">
        <f t="shared" si="8"/>
        <v>2085.3000000000002</v>
      </c>
      <c r="G66" s="20">
        <v>2085.3000000000002</v>
      </c>
      <c r="H66" s="48"/>
      <c r="I66" s="20">
        <f t="shared" si="9"/>
        <v>2085.3000000000002</v>
      </c>
      <c r="J66" s="20">
        <v>2085.3000000000002</v>
      </c>
      <c r="K66" s="48"/>
      <c r="M66" s="49"/>
      <c r="N66" s="49"/>
    </row>
    <row r="67" spans="1:14" s="34" customFormat="1" ht="48" customHeight="1" x14ac:dyDescent="0.25">
      <c r="A67" s="33"/>
      <c r="B67" s="116"/>
      <c r="C67" s="52" t="s">
        <v>95</v>
      </c>
      <c r="D67" s="116"/>
      <c r="E67" s="117"/>
      <c r="F67" s="20">
        <f t="shared" si="8"/>
        <v>24537.3</v>
      </c>
      <c r="G67" s="20"/>
      <c r="H67" s="48">
        <v>24537.3</v>
      </c>
      <c r="I67" s="20">
        <f t="shared" si="9"/>
        <v>24537.3</v>
      </c>
      <c r="K67" s="48">
        <v>24537.3</v>
      </c>
      <c r="M67" s="49"/>
      <c r="N67" s="49"/>
    </row>
    <row r="68" spans="1:14" s="5" customFormat="1" ht="22.5" customHeight="1" x14ac:dyDescent="0.25">
      <c r="A68" s="35"/>
      <c r="B68" s="118" t="s">
        <v>29</v>
      </c>
      <c r="C68" s="118"/>
      <c r="D68" s="118"/>
      <c r="E68" s="70"/>
      <c r="F68" s="10">
        <f t="shared" si="8"/>
        <v>642033.80000000016</v>
      </c>
      <c r="G68" s="10">
        <f>SUM(G16+G53+G62)</f>
        <v>547455.00000000012</v>
      </c>
      <c r="H68" s="10">
        <f>SUM(H16+H53+H62)</f>
        <v>94578.8</v>
      </c>
      <c r="I68" s="10">
        <f t="shared" si="9"/>
        <v>390482.1</v>
      </c>
      <c r="J68" s="10">
        <f>SUM(J16+J53+J62)</f>
        <v>295903.3</v>
      </c>
      <c r="K68" s="10">
        <f>SUM(K16+K53+K62)</f>
        <v>94578.8</v>
      </c>
    </row>
    <row r="69" spans="1:14" s="5" customFormat="1" ht="16.5" x14ac:dyDescent="0.25">
      <c r="B69" s="36"/>
      <c r="C69" s="36"/>
      <c r="D69" s="36"/>
      <c r="E69" s="36"/>
      <c r="F69" s="37"/>
      <c r="G69" s="37"/>
      <c r="H69" s="37"/>
      <c r="I69" s="37"/>
      <c r="J69" s="37"/>
      <c r="K69" s="37"/>
    </row>
    <row r="70" spans="1:14" x14ac:dyDescent="0.25">
      <c r="G70" s="40"/>
      <c r="H70" s="41"/>
      <c r="J70" s="40"/>
    </row>
    <row r="71" spans="1:14" x14ac:dyDescent="0.25">
      <c r="G71" s="42"/>
      <c r="J71" s="42"/>
    </row>
    <row r="73" spans="1:14" x14ac:dyDescent="0.25">
      <c r="B73" s="1"/>
      <c r="C73" s="1"/>
      <c r="D73" s="1"/>
      <c r="E73" s="1"/>
      <c r="F73" s="1"/>
      <c r="G73" s="43"/>
      <c r="J73" s="43"/>
      <c r="K73" s="1"/>
    </row>
  </sheetData>
  <mergeCells count="32">
    <mergeCell ref="B66:B67"/>
    <mergeCell ref="D66:D67"/>
    <mergeCell ref="E66:E67"/>
    <mergeCell ref="B68:D68"/>
    <mergeCell ref="B53:E53"/>
    <mergeCell ref="B60:B61"/>
    <mergeCell ref="D60:D61"/>
    <mergeCell ref="E60:E61"/>
    <mergeCell ref="B62:E62"/>
    <mergeCell ref="B16:E16"/>
    <mergeCell ref="B17:E17"/>
    <mergeCell ref="B34:E34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6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2024-11-06T15:02:38Z</cp:lastPrinted>
  <dcterms:created xsi:type="dcterms:W3CDTF">2017-11-08T08:25:33Z</dcterms:created>
  <dcterms:modified xsi:type="dcterms:W3CDTF">2024-11-07T11:20:01Z</dcterms:modified>
</cp:coreProperties>
</file>