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1 заседание (23.12.2024)\323 О бюджете на 2025 г\"/>
    </mc:Choice>
  </mc:AlternateContent>
  <xr:revisionPtr revIDLastSave="0" documentId="8_{3A6E151F-4473-4611-806A-A08320E4AD3E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 " sheetId="8" r:id="rId1"/>
  </sheets>
  <definedNames>
    <definedName name="_xlnm._FilterDatabase" localSheetId="0" hidden="1">'приложение '!$A$15:$IU$15</definedName>
    <definedName name="_xlnm.Print_Titles" localSheetId="0">'приложение '!$15:$15</definedName>
    <definedName name="_xlnm.Print_Area" localSheetId="0">'приложение '!$B$1:$K$71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0" i="8" l="1"/>
  <c r="J48" i="8" l="1"/>
  <c r="J47" i="8" s="1"/>
  <c r="G50" i="8"/>
  <c r="J39" i="8"/>
  <c r="G39" i="8"/>
  <c r="F41" i="8"/>
  <c r="G35" i="8"/>
  <c r="G34" i="8"/>
  <c r="K42" i="8" l="1"/>
  <c r="K38" i="8" s="1"/>
  <c r="J42" i="8"/>
  <c r="H42" i="8"/>
  <c r="H38" i="8" s="1"/>
  <c r="G42" i="8"/>
  <c r="I43" i="8"/>
  <c r="K49" i="8"/>
  <c r="K48" i="8" s="1"/>
  <c r="K47" i="8" s="1"/>
  <c r="H49" i="8"/>
  <c r="F42" i="8" l="1"/>
  <c r="I42" i="8"/>
  <c r="F43" i="8"/>
  <c r="G53" i="8" l="1"/>
  <c r="F54" i="8"/>
  <c r="F55" i="8"/>
  <c r="G48" i="8"/>
  <c r="F49" i="8"/>
  <c r="F51" i="8"/>
  <c r="F52" i="8"/>
  <c r="H48" i="8" l="1"/>
  <c r="F50" i="8"/>
  <c r="H53" i="8"/>
  <c r="K31" i="8"/>
  <c r="K16" i="8" s="1"/>
  <c r="I49" i="8"/>
  <c r="H47" i="8" l="1"/>
  <c r="I48" i="8"/>
  <c r="I47" i="8"/>
  <c r="H31" i="8" l="1"/>
  <c r="H16" i="8" s="1"/>
  <c r="J34" i="8"/>
  <c r="J24" i="8" l="1"/>
  <c r="I35" i="8" l="1"/>
  <c r="J33" i="8"/>
  <c r="J32" i="8" s="1"/>
  <c r="F46" i="8"/>
  <c r="G45" i="8"/>
  <c r="F45" i="8" s="1"/>
  <c r="J38" i="8" l="1"/>
  <c r="J31" i="8" s="1"/>
  <c r="I31" i="8" s="1"/>
  <c r="F48" i="8"/>
  <c r="G44" i="8"/>
  <c r="F44" i="8" s="1"/>
  <c r="I39" i="8"/>
  <c r="I32" i="8"/>
  <c r="I33" i="8"/>
  <c r="I38" i="8" l="1"/>
  <c r="F25" i="8"/>
  <c r="I24" i="8"/>
  <c r="G24" i="8"/>
  <c r="F24" i="8" s="1"/>
  <c r="J23" i="8"/>
  <c r="I23" i="8" s="1"/>
  <c r="G29" i="8"/>
  <c r="F30" i="8"/>
  <c r="J30" i="8"/>
  <c r="J29" i="8" s="1"/>
  <c r="G28" i="8"/>
  <c r="G27" i="8" s="1"/>
  <c r="G22" i="8" l="1"/>
  <c r="G21" i="8" s="1"/>
  <c r="F21" i="8" s="1"/>
  <c r="J22" i="8"/>
  <c r="J21" i="8" s="1"/>
  <c r="F22" i="8" l="1"/>
  <c r="I21" i="8"/>
  <c r="I22" i="8"/>
  <c r="F29" i="8"/>
  <c r="I40" i="8"/>
  <c r="G38" i="8"/>
  <c r="F40" i="8"/>
  <c r="F39" i="8" l="1"/>
  <c r="F37" i="8"/>
  <c r="G36" i="8"/>
  <c r="F36" i="8" s="1"/>
  <c r="I70" i="8" l="1"/>
  <c r="I69" i="8"/>
  <c r="I68" i="8"/>
  <c r="F68" i="8"/>
  <c r="J67" i="8"/>
  <c r="J66" i="8" s="1"/>
  <c r="I64" i="8"/>
  <c r="F64" i="8"/>
  <c r="I63" i="8"/>
  <c r="F63" i="8"/>
  <c r="J62" i="8"/>
  <c r="G62" i="8"/>
  <c r="G61" i="8" s="1"/>
  <c r="I60" i="8"/>
  <c r="F60" i="8"/>
  <c r="I59" i="8"/>
  <c r="F59" i="8"/>
  <c r="J58" i="8"/>
  <c r="G58" i="8"/>
  <c r="G47" i="8"/>
  <c r="F35" i="8"/>
  <c r="I34" i="8"/>
  <c r="F34" i="8"/>
  <c r="G33" i="8"/>
  <c r="G32" i="8" s="1"/>
  <c r="I30" i="8"/>
  <c r="J26" i="8"/>
  <c r="J17" i="8" s="1"/>
  <c r="F27" i="8"/>
  <c r="F20" i="8"/>
  <c r="G19" i="8"/>
  <c r="F19" i="8" s="1"/>
  <c r="I58" i="8" l="1"/>
  <c r="J57" i="8"/>
  <c r="F58" i="8"/>
  <c r="G57" i="8"/>
  <c r="F57" i="8" s="1"/>
  <c r="F53" i="8"/>
  <c r="G31" i="8"/>
  <c r="F31" i="8" s="1"/>
  <c r="K67" i="8"/>
  <c r="I67" i="8" s="1"/>
  <c r="G18" i="8"/>
  <c r="I57" i="8"/>
  <c r="H67" i="8"/>
  <c r="H66" i="8" s="1"/>
  <c r="H65" i="8" s="1"/>
  <c r="F28" i="8"/>
  <c r="K62" i="8"/>
  <c r="K61" i="8" s="1"/>
  <c r="K56" i="8" s="1"/>
  <c r="I29" i="8"/>
  <c r="F33" i="8"/>
  <c r="F38" i="8"/>
  <c r="F47" i="8"/>
  <c r="I26" i="8"/>
  <c r="F32" i="8"/>
  <c r="J61" i="8"/>
  <c r="H62" i="8"/>
  <c r="H61" i="8" s="1"/>
  <c r="H56" i="8" s="1"/>
  <c r="G26" i="8"/>
  <c r="F26" i="8" s="1"/>
  <c r="G17" i="8" l="1"/>
  <c r="K66" i="8"/>
  <c r="K65" i="8" s="1"/>
  <c r="I65" i="8" s="1"/>
  <c r="F62" i="8"/>
  <c r="F67" i="8"/>
  <c r="H71" i="8"/>
  <c r="F18" i="8"/>
  <c r="G56" i="8"/>
  <c r="F56" i="8" s="1"/>
  <c r="I62" i="8"/>
  <c r="F61" i="8"/>
  <c r="F66" i="8"/>
  <c r="F65" i="8"/>
  <c r="I61" i="8"/>
  <c r="J56" i="8"/>
  <c r="I56" i="8" s="1"/>
  <c r="I17" i="8"/>
  <c r="I66" i="8"/>
  <c r="K71" i="8" l="1"/>
  <c r="G16" i="8"/>
  <c r="G71" i="8" s="1"/>
  <c r="J16" i="8"/>
  <c r="I16" i="8" s="1"/>
  <c r="F17" i="8"/>
  <c r="J71" i="8" l="1"/>
  <c r="I71" i="8" s="1"/>
  <c r="F71" i="8"/>
  <c r="F16" i="8"/>
</calcChain>
</file>

<file path=xl/sharedStrings.xml><?xml version="1.0" encoding="utf-8"?>
<sst xmlns="http://schemas.openxmlformats.org/spreadsheetml/2006/main" count="159" uniqueCount="101">
  <si>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</si>
  <si>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</si>
  <si>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</si>
  <si>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</si>
  <si>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</si>
  <si>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</si>
  <si>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</si>
  <si>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</si>
  <si>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</si>
  <si>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</si>
  <si>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</si>
  <si>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</si>
  <si>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</si>
  <si>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</si>
  <si>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</si>
  <si>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</si>
  <si>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</si>
  <si>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</si>
  <si>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</si>
  <si>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</si>
  <si>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</si>
  <si>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</si>
  <si>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</si>
  <si>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</si>
  <si>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</si>
  <si>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</si>
  <si>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</si>
  <si>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</si>
  <si>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</si>
  <si>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</si>
  <si>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</si>
  <si>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</si>
  <si>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</si>
  <si>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</si>
  <si>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</si>
  <si>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</si>
  <si>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</si>
  <si>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</si>
  <si>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</si>
  <si>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</si>
  <si>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</si>
  <si>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  I. МКУ "Управление капитального строительства"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</si>
  <si>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</si>
  <si>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</si>
  <si>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</si>
  <si>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</si>
  <si>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</si>
  <si>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Обеспечение жильем семей, имеющих детей инвалидов, нуждающихся в улучшении жилищных условий</t>
  </si>
  <si>
    <t>Капитальный ремонт объектов культурного наследия</t>
  </si>
  <si>
    <t>0502</t>
  </si>
  <si>
    <t>Коммунальное хозяйство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</si>
  <si>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</si>
  <si>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</si>
  <si>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</si>
  <si>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</si>
  <si>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</si>
  <si>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</si>
  <si>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</si>
  <si>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Старооскольского городского округа на плановый период 2026 и 2027 годов</t>
  </si>
  <si>
    <t xml:space="preserve">2027 год всего расходов  </t>
  </si>
  <si>
    <t>0412</t>
  </si>
  <si>
    <t>Другие вопросы в области национальной экономики</t>
  </si>
  <si>
    <t>Капитальный ремонт сетей водоснабжения, водоотведения и ливневой канализации Старооскольского городского округа</t>
  </si>
  <si>
    <t>1240124200</t>
  </si>
  <si>
    <t>Административное здание, ул. Ленина, 46/17</t>
  </si>
  <si>
    <t xml:space="preserve">Строительство сетей водоснабжения и водоотведения </t>
  </si>
  <si>
    <t>Устройство детских игровых и спортивных площадок</t>
  </si>
  <si>
    <t>1330144100</t>
  </si>
  <si>
    <t>Устройство полос накопления и переходно-скоростных полос для безопасного движения транспорта на проспекте им. А. Угарова (магистраль 1-1) в районе пересечения с ул. Николаевской в г. Старый Оскол   (светофорный объект на пересечении проспекта А. Угарова и улицы Николаевская)</t>
  </si>
  <si>
    <t>Строительство (реконструкция)  мостов и путепроводов</t>
  </si>
  <si>
    <t>0709</t>
  </si>
  <si>
    <t>Другие вопросы в области образования</t>
  </si>
  <si>
    <t>Капитальный ремонт детских оздоровительных лагерей</t>
  </si>
  <si>
    <t>0801</t>
  </si>
  <si>
    <t>Культура</t>
  </si>
  <si>
    <t>Государственная экспертиза сметной документации, проектно-сметная документация, диагностика</t>
  </si>
  <si>
    <t>1340344300</t>
  </si>
  <si>
    <t>1430124200</t>
  </si>
  <si>
    <t>0640324200</t>
  </si>
  <si>
    <t>0640371520</t>
  </si>
  <si>
    <t>0540270820</t>
  </si>
  <si>
    <t>Капитальный ремонт культурно-досуговых центров</t>
  </si>
  <si>
    <t>1240344100</t>
  </si>
  <si>
    <t>1240244100</t>
  </si>
  <si>
    <t>1240324200</t>
  </si>
  <si>
    <t>0430140180</t>
  </si>
  <si>
    <t>04301S0180</t>
  </si>
  <si>
    <t>0430140200</t>
  </si>
  <si>
    <t>04301S0200</t>
  </si>
  <si>
    <t>Капитальный ремонт музеев</t>
  </si>
  <si>
    <t>0430240220</t>
  </si>
  <si>
    <t>04302S0220</t>
  </si>
  <si>
    <t>0230124200</t>
  </si>
  <si>
    <t>Строительство (реконструкция) автомобильных дорог общего пользования местного значения</t>
  </si>
  <si>
    <t xml:space="preserve">                                                                                                          Приложение 8</t>
  </si>
  <si>
    <t>151И455550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</si>
  <si>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</si>
  <si>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сетей ливневой канализации,  г. Старый Оскол, ул. Свердлова, д. 25</t>
  </si>
  <si>
    <t>05301S3900</t>
  </si>
  <si>
    <t>0530173900</t>
  </si>
  <si>
    <t xml:space="preserve">                                                                                      от 23 декабря 2024 г. № 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</si>
</sst>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12" fillId="0" borderId="0"/>
  </cellStyleXfs>
  <cellXfs count="106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 applyAlignment="1"/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/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3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8" fillId="0" borderId="1" xfId="0" applyFont="1" applyFill="1" applyBorder="1"/>
    <xf numFmtId="0" fontId="4" fillId="0" borderId="0" xfId="0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2" fontId="3" fillId="0" borderId="1" xfId="0" applyNumberFormat="1" applyFont="1" applyFill="1" applyBorder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0" fillId="0" borderId="1" xfId="0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2" xfId="1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left" vertical="center" wrapText="1"/>
    </xf>
    <xf numFmtId="164" fontId="3" fillId="0" borderId="1" xfId="3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49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49" fontId="3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76"/>
  <sheetViews>
    <sheetView tabSelected="1" view="pageBreakPreview" topLeftCell="B1" zoomScale="80" zoomScaleNormal="80" zoomScaleSheetLayoutView="80" workbookViewId="0">
      <selection activeCell="E4" sqref="E4:K4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3.125" style="2" customWidth="1"/>
    <col min="4" max="4" width="5.625" style="2" customWidth="1"/>
    <col min="5" max="5" width="31.25" style="37" customWidth="1"/>
    <col min="6" max="6" width="11.5" style="38" customWidth="1"/>
    <col min="7" max="7" width="11.125" style="38" customWidth="1"/>
    <col min="8" max="8" width="11.375" style="38" customWidth="1"/>
    <col min="9" max="9" width="10.625" style="38" customWidth="1"/>
    <col min="10" max="10" width="10.375" style="38" customWidth="1"/>
    <col min="11" max="11" width="10" style="38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81" t="s">
        <v>94</v>
      </c>
      <c r="F1" s="3"/>
      <c r="G1" s="3"/>
      <c r="H1" s="3"/>
      <c r="I1" s="1"/>
      <c r="J1" s="1"/>
      <c r="K1" s="1"/>
    </row>
    <row r="2" spans="1:14" ht="16.5" x14ac:dyDescent="0.25">
      <c r="E2" s="81" t="s">
        <v>39</v>
      </c>
      <c r="F2" s="3"/>
      <c r="G2" s="3"/>
      <c r="H2" s="3"/>
      <c r="I2" s="1"/>
      <c r="J2" s="1"/>
      <c r="K2" s="1"/>
    </row>
    <row r="3" spans="1:14" ht="16.5" x14ac:dyDescent="0.25">
      <c r="E3" s="81" t="s">
        <v>40</v>
      </c>
      <c r="F3" s="3"/>
      <c r="G3" s="3"/>
      <c r="H3" s="3"/>
      <c r="I3" s="1"/>
      <c r="J3" s="1"/>
      <c r="K3" s="1"/>
    </row>
    <row r="4" spans="1:14" ht="14.25" customHeight="1" x14ac:dyDescent="0.25">
      <c r="E4" s="105" t="s">
        <v>100</v>
      </c>
      <c r="F4" s="105"/>
      <c r="G4" s="105"/>
      <c r="H4" s="105"/>
      <c r="I4" s="105"/>
      <c r="J4" s="105"/>
      <c r="K4" s="105"/>
    </row>
    <row r="5" spans="1:14" ht="14.25" hidden="1" customHeight="1" x14ac:dyDescent="0.25">
      <c r="E5" s="95"/>
      <c r="F5" s="95"/>
      <c r="G5" s="95"/>
      <c r="H5" s="95"/>
      <c r="I5" s="1"/>
      <c r="J5" s="1"/>
      <c r="K5" s="1"/>
    </row>
    <row r="6" spans="1:14" ht="16.5" x14ac:dyDescent="0.25">
      <c r="B6" s="94" t="s">
        <v>0</v>
      </c>
      <c r="C6" s="94"/>
      <c r="D6" s="94"/>
      <c r="E6" s="94"/>
      <c r="F6" s="94"/>
      <c r="G6" s="94"/>
      <c r="H6" s="94"/>
      <c r="I6" s="94"/>
      <c r="J6" s="94"/>
      <c r="K6" s="94"/>
    </row>
    <row r="7" spans="1:14" ht="16.5" x14ac:dyDescent="0.25">
      <c r="B7" s="94" t="s">
        <v>34</v>
      </c>
      <c r="C7" s="94"/>
      <c r="D7" s="94"/>
      <c r="E7" s="94"/>
      <c r="F7" s="94"/>
      <c r="G7" s="94"/>
      <c r="H7" s="94"/>
      <c r="I7" s="94"/>
      <c r="J7" s="94"/>
      <c r="K7" s="94"/>
    </row>
    <row r="8" spans="1:14" s="5" customFormat="1" ht="16.5" x14ac:dyDescent="0.25">
      <c r="B8" s="94" t="s">
        <v>38</v>
      </c>
      <c r="C8" s="94"/>
      <c r="D8" s="94"/>
      <c r="E8" s="94"/>
      <c r="F8" s="94"/>
      <c r="G8" s="94"/>
      <c r="H8" s="94"/>
      <c r="I8" s="94"/>
      <c r="J8" s="94"/>
      <c r="K8" s="94"/>
    </row>
    <row r="9" spans="1:14" s="5" customFormat="1" ht="16.5" x14ac:dyDescent="0.25">
      <c r="B9" s="94" t="s">
        <v>58</v>
      </c>
      <c r="C9" s="94"/>
      <c r="D9" s="94"/>
      <c r="E9" s="94"/>
      <c r="F9" s="94"/>
      <c r="G9" s="94"/>
      <c r="H9" s="94"/>
      <c r="I9" s="94"/>
      <c r="J9" s="94"/>
      <c r="K9" s="94"/>
    </row>
    <row r="10" spans="1:14" s="5" customFormat="1" ht="15.75" hidden="1" customHeight="1" x14ac:dyDescent="0.25">
      <c r="B10" s="94"/>
      <c r="C10" s="94"/>
      <c r="D10" s="94"/>
      <c r="E10" s="94"/>
      <c r="F10" s="94"/>
      <c r="G10" s="94"/>
      <c r="H10" s="94"/>
    </row>
    <row r="11" spans="1:14" ht="16.5" x14ac:dyDescent="0.25">
      <c r="B11" s="4"/>
      <c r="C11" s="4"/>
      <c r="D11" s="4"/>
      <c r="E11" s="81"/>
      <c r="F11" s="6"/>
      <c r="G11" s="6"/>
      <c r="H11" s="7"/>
      <c r="I11" s="6"/>
      <c r="J11" s="6"/>
      <c r="K11" s="7" t="s">
        <v>1</v>
      </c>
    </row>
    <row r="12" spans="1:14" ht="16.5" customHeight="1" x14ac:dyDescent="0.25">
      <c r="B12" s="96" t="s">
        <v>2</v>
      </c>
      <c r="C12" s="96"/>
      <c r="D12" s="96"/>
      <c r="E12" s="97" t="s">
        <v>37</v>
      </c>
      <c r="F12" s="97" t="s">
        <v>46</v>
      </c>
      <c r="G12" s="96" t="s">
        <v>3</v>
      </c>
      <c r="H12" s="96"/>
      <c r="I12" s="97" t="s">
        <v>59</v>
      </c>
      <c r="J12" s="96" t="s">
        <v>3</v>
      </c>
      <c r="K12" s="96"/>
    </row>
    <row r="13" spans="1:14" ht="15.75" customHeight="1" x14ac:dyDescent="0.25">
      <c r="B13" s="97" t="s">
        <v>33</v>
      </c>
      <c r="C13" s="97" t="s">
        <v>4</v>
      </c>
      <c r="D13" s="97" t="s">
        <v>5</v>
      </c>
      <c r="E13" s="97"/>
      <c r="F13" s="97"/>
      <c r="G13" s="97" t="s">
        <v>6</v>
      </c>
      <c r="H13" s="97" t="s">
        <v>7</v>
      </c>
      <c r="I13" s="97"/>
      <c r="J13" s="97" t="s">
        <v>6</v>
      </c>
      <c r="K13" s="97" t="s">
        <v>7</v>
      </c>
    </row>
    <row r="14" spans="1:14" ht="93" customHeight="1" x14ac:dyDescent="0.25">
      <c r="B14" s="97"/>
      <c r="C14" s="97"/>
      <c r="D14" s="97"/>
      <c r="E14" s="97"/>
      <c r="F14" s="97"/>
      <c r="G14" s="97"/>
      <c r="H14" s="97"/>
      <c r="I14" s="97"/>
      <c r="J14" s="97"/>
      <c r="K14" s="97"/>
    </row>
    <row r="15" spans="1:14" ht="17.25" customHeight="1" x14ac:dyDescent="0.25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</row>
    <row r="16" spans="1:14" s="11" customFormat="1" ht="28.5" customHeight="1" x14ac:dyDescent="0.25">
      <c r="A16" s="9"/>
      <c r="B16" s="98" t="s">
        <v>41</v>
      </c>
      <c r="C16" s="98"/>
      <c r="D16" s="98"/>
      <c r="E16" s="98"/>
      <c r="F16" s="10">
        <f>SUM(G16+H16)</f>
        <v>1505018.1</v>
      </c>
      <c r="G16" s="10">
        <f>G17+G31</f>
        <v>467737.9</v>
      </c>
      <c r="H16" s="10">
        <f>H17+H31</f>
        <v>1037280.2000000001</v>
      </c>
      <c r="I16" s="10">
        <f>SUM(J16+K16)</f>
        <v>500764.29999999993</v>
      </c>
      <c r="J16" s="10">
        <f>J17+J31</f>
        <v>311580</v>
      </c>
      <c r="K16" s="10">
        <f>K17+K31</f>
        <v>189184.29999999996</v>
      </c>
      <c r="M16" s="43"/>
      <c r="N16" s="43"/>
    </row>
    <row r="17" spans="1:255" s="11" customFormat="1" ht="27" customHeight="1" x14ac:dyDescent="0.25">
      <c r="A17" s="9"/>
      <c r="B17" s="99" t="s">
        <v>45</v>
      </c>
      <c r="C17" s="99"/>
      <c r="D17" s="99"/>
      <c r="E17" s="99"/>
      <c r="F17" s="15">
        <f t="shared" ref="F17:F63" si="0">G17+H17</f>
        <v>139713.40000000002</v>
      </c>
      <c r="G17" s="15">
        <f>G18+G21+G26</f>
        <v>139713.40000000002</v>
      </c>
      <c r="H17" s="15"/>
      <c r="I17" s="15">
        <f t="shared" ref="I17:I29" si="1">J17+K17</f>
        <v>158870.5</v>
      </c>
      <c r="J17" s="15">
        <f>J18+J21+J26</f>
        <v>158870.5</v>
      </c>
      <c r="K17" s="15"/>
      <c r="M17" s="43"/>
      <c r="N17" s="43"/>
    </row>
    <row r="18" spans="1:255" s="11" customFormat="1" ht="57" customHeight="1" x14ac:dyDescent="0.25">
      <c r="A18" s="9"/>
      <c r="B18" s="82" t="s">
        <v>51</v>
      </c>
      <c r="C18" s="82"/>
      <c r="D18" s="82"/>
      <c r="E18" s="58" t="s">
        <v>54</v>
      </c>
      <c r="F18" s="10">
        <f t="shared" si="0"/>
        <v>49000</v>
      </c>
      <c r="G18" s="15">
        <f>G19</f>
        <v>49000</v>
      </c>
      <c r="H18" s="15"/>
      <c r="I18" s="10"/>
      <c r="J18" s="15"/>
      <c r="K18" s="15"/>
      <c r="M18" s="43"/>
      <c r="N18" s="43"/>
    </row>
    <row r="19" spans="1:255" s="11" customFormat="1" ht="72.75" customHeight="1" x14ac:dyDescent="0.25">
      <c r="A19" s="9"/>
      <c r="B19" s="82" t="s">
        <v>52</v>
      </c>
      <c r="C19" s="82"/>
      <c r="D19" s="82"/>
      <c r="E19" s="58" t="s">
        <v>55</v>
      </c>
      <c r="F19" s="10">
        <f t="shared" si="0"/>
        <v>49000</v>
      </c>
      <c r="G19" s="15">
        <f>G20</f>
        <v>49000</v>
      </c>
      <c r="H19" s="15"/>
      <c r="I19" s="10"/>
      <c r="J19" s="15"/>
      <c r="K19" s="15"/>
      <c r="M19" s="43"/>
      <c r="N19" s="43"/>
    </row>
    <row r="20" spans="1:255" s="11" customFormat="1" ht="122.25" customHeight="1" x14ac:dyDescent="0.25">
      <c r="A20" s="9"/>
      <c r="B20" s="74" t="s">
        <v>52</v>
      </c>
      <c r="C20" s="86" t="s">
        <v>56</v>
      </c>
      <c r="D20" s="86" t="s">
        <v>12</v>
      </c>
      <c r="E20" s="59" t="s">
        <v>53</v>
      </c>
      <c r="F20" s="20">
        <f t="shared" si="0"/>
        <v>49000</v>
      </c>
      <c r="G20" s="21">
        <v>49000</v>
      </c>
      <c r="H20" s="21"/>
      <c r="I20" s="20"/>
      <c r="J20" s="21"/>
      <c r="K20" s="21"/>
      <c r="M20" s="43"/>
      <c r="N20" s="43"/>
    </row>
    <row r="21" spans="1:255" s="11" customFormat="1" ht="27.75" customHeight="1" x14ac:dyDescent="0.25">
      <c r="A21" s="9"/>
      <c r="B21" s="12" t="s">
        <v>8</v>
      </c>
      <c r="C21" s="12"/>
      <c r="D21" s="13"/>
      <c r="E21" s="14" t="s">
        <v>9</v>
      </c>
      <c r="F21" s="10">
        <f>G21+H21</f>
        <v>44312.1</v>
      </c>
      <c r="G21" s="15">
        <f>G22</f>
        <v>44312.1</v>
      </c>
      <c r="H21" s="15"/>
      <c r="I21" s="10">
        <f>J21+K21</f>
        <v>113870.5</v>
      </c>
      <c r="J21" s="15">
        <f>J22</f>
        <v>113870.5</v>
      </c>
      <c r="K21" s="21"/>
      <c r="M21" s="43"/>
      <c r="N21" s="43"/>
    </row>
    <row r="22" spans="1:255" s="11" customFormat="1" ht="37.5" customHeight="1" x14ac:dyDescent="0.25">
      <c r="A22" s="9"/>
      <c r="B22" s="18" t="s">
        <v>10</v>
      </c>
      <c r="C22" s="19"/>
      <c r="D22" s="19"/>
      <c r="E22" s="82" t="s">
        <v>11</v>
      </c>
      <c r="F22" s="10">
        <f>G22+H22</f>
        <v>44312.1</v>
      </c>
      <c r="G22" s="15">
        <f>G23+G24+G25</f>
        <v>44312.1</v>
      </c>
      <c r="H22" s="15"/>
      <c r="I22" s="10">
        <f>J22+K22</f>
        <v>113870.5</v>
      </c>
      <c r="J22" s="15">
        <f>J23+J24</f>
        <v>113870.5</v>
      </c>
      <c r="K22" s="21"/>
      <c r="M22" s="43"/>
      <c r="N22" s="43"/>
    </row>
    <row r="23" spans="1:255" s="72" customFormat="1" ht="54.75" customHeight="1" x14ac:dyDescent="0.25">
      <c r="A23" s="71"/>
      <c r="B23" s="86" t="s">
        <v>10</v>
      </c>
      <c r="C23" s="84" t="s">
        <v>67</v>
      </c>
      <c r="D23" s="13">
        <v>400</v>
      </c>
      <c r="E23" s="59" t="s">
        <v>93</v>
      </c>
      <c r="F23" s="20"/>
      <c r="H23" s="21"/>
      <c r="I23" s="20">
        <f>J23</f>
        <v>99058.4</v>
      </c>
      <c r="J23" s="21">
        <f>48000+24844+26214.4</f>
        <v>99058.4</v>
      </c>
      <c r="K23" s="21"/>
      <c r="M23" s="73"/>
      <c r="N23" s="73"/>
    </row>
    <row r="24" spans="1:255" s="72" customFormat="1" ht="39.75" customHeight="1" x14ac:dyDescent="0.25">
      <c r="A24" s="71"/>
      <c r="B24" s="86" t="s">
        <v>10</v>
      </c>
      <c r="C24" s="84" t="s">
        <v>67</v>
      </c>
      <c r="D24" s="13">
        <v>400</v>
      </c>
      <c r="E24" s="59" t="s">
        <v>69</v>
      </c>
      <c r="F24" s="20">
        <f>G24+H24</f>
        <v>32312.1</v>
      </c>
      <c r="G24" s="21">
        <f>14812.1+17500</f>
        <v>32312.1</v>
      </c>
      <c r="H24" s="21"/>
      <c r="I24" s="20">
        <f>J24+K24</f>
        <v>14812.1</v>
      </c>
      <c r="J24" s="21">
        <f>14812.1</f>
        <v>14812.1</v>
      </c>
      <c r="K24" s="21"/>
      <c r="M24" s="73"/>
      <c r="N24" s="73"/>
    </row>
    <row r="25" spans="1:255" s="72" customFormat="1" ht="171" customHeight="1" x14ac:dyDescent="0.25">
      <c r="A25" s="71"/>
      <c r="B25" s="86" t="s">
        <v>10</v>
      </c>
      <c r="C25" s="84" t="s">
        <v>67</v>
      </c>
      <c r="D25" s="13">
        <v>400</v>
      </c>
      <c r="E25" s="75" t="s">
        <v>68</v>
      </c>
      <c r="F25" s="20">
        <f>G25+H25</f>
        <v>12000</v>
      </c>
      <c r="G25" s="21">
        <v>12000</v>
      </c>
      <c r="H25" s="21"/>
      <c r="I25" s="20"/>
      <c r="J25" s="21"/>
      <c r="K25" s="21"/>
      <c r="M25" s="73"/>
      <c r="N25" s="73"/>
    </row>
    <row r="26" spans="1:255" s="11" customFormat="1" ht="37.5" customHeight="1" x14ac:dyDescent="0.25">
      <c r="A26" s="9"/>
      <c r="B26" s="18" t="s">
        <v>14</v>
      </c>
      <c r="C26" s="18"/>
      <c r="D26" s="18"/>
      <c r="E26" s="49" t="s">
        <v>15</v>
      </c>
      <c r="F26" s="10">
        <f t="shared" si="0"/>
        <v>46401.3</v>
      </c>
      <c r="G26" s="10">
        <f>G27+G29</f>
        <v>46401.3</v>
      </c>
      <c r="H26" s="10"/>
      <c r="I26" s="10">
        <f t="shared" si="1"/>
        <v>45000</v>
      </c>
      <c r="J26" s="10">
        <f>J27+J29</f>
        <v>45000</v>
      </c>
      <c r="K26" s="10"/>
      <c r="M26" s="50"/>
      <c r="N26" s="43"/>
    </row>
    <row r="27" spans="1:255" s="11" customFormat="1" ht="27.75" customHeight="1" x14ac:dyDescent="0.25">
      <c r="A27" s="9"/>
      <c r="B27" s="53" t="s">
        <v>49</v>
      </c>
      <c r="C27" s="54"/>
      <c r="D27" s="54"/>
      <c r="E27" s="55" t="s">
        <v>50</v>
      </c>
      <c r="F27" s="10">
        <f t="shared" si="0"/>
        <v>44083.9</v>
      </c>
      <c r="G27" s="10">
        <f>G28</f>
        <v>44083.9</v>
      </c>
      <c r="H27" s="10"/>
      <c r="I27" s="10"/>
      <c r="J27" s="10"/>
      <c r="K27" s="10"/>
      <c r="M27" s="50"/>
      <c r="N27" s="43"/>
    </row>
    <row r="28" spans="1:255" s="11" customFormat="1" ht="41.25" customHeight="1" x14ac:dyDescent="0.25">
      <c r="A28" s="9"/>
      <c r="B28" s="56" t="s">
        <v>49</v>
      </c>
      <c r="C28" s="56" t="s">
        <v>82</v>
      </c>
      <c r="D28" s="56" t="s">
        <v>12</v>
      </c>
      <c r="E28" s="76" t="s">
        <v>65</v>
      </c>
      <c r="F28" s="57">
        <f t="shared" ref="F28:F30" si="2">G28+H28</f>
        <v>44083.9</v>
      </c>
      <c r="G28" s="57">
        <f>4883.9+39200</f>
        <v>44083.9</v>
      </c>
      <c r="H28" s="57"/>
      <c r="I28" s="10"/>
      <c r="J28" s="10"/>
      <c r="K28" s="10"/>
      <c r="M28" s="50"/>
      <c r="N28" s="43"/>
    </row>
    <row r="29" spans="1:255" s="11" customFormat="1" ht="31.5" customHeight="1" x14ac:dyDescent="0.25">
      <c r="A29" s="9"/>
      <c r="B29" s="18" t="s">
        <v>16</v>
      </c>
      <c r="C29" s="18"/>
      <c r="D29" s="18"/>
      <c r="E29" s="49" t="s">
        <v>17</v>
      </c>
      <c r="F29" s="10">
        <f t="shared" si="2"/>
        <v>2317.4</v>
      </c>
      <c r="G29" s="10">
        <f>G30</f>
        <v>2317.4</v>
      </c>
      <c r="H29" s="10"/>
      <c r="I29" s="10">
        <f t="shared" si="1"/>
        <v>45000</v>
      </c>
      <c r="J29" s="10">
        <f>J30</f>
        <v>45000</v>
      </c>
      <c r="K29" s="10"/>
      <c r="M29" s="43"/>
      <c r="N29" s="43"/>
    </row>
    <row r="30" spans="1:255" s="11" customFormat="1" ht="39.75" customHeight="1" x14ac:dyDescent="0.25">
      <c r="A30" s="9"/>
      <c r="B30" s="86" t="s">
        <v>16</v>
      </c>
      <c r="C30" s="86" t="s">
        <v>83</v>
      </c>
      <c r="D30" s="86" t="s">
        <v>13</v>
      </c>
      <c r="E30" s="77" t="s">
        <v>66</v>
      </c>
      <c r="F30" s="20">
        <f t="shared" si="2"/>
        <v>2317.4</v>
      </c>
      <c r="G30" s="20">
        <v>2317.4</v>
      </c>
      <c r="H30" s="21"/>
      <c r="I30" s="20">
        <f>J30+K30</f>
        <v>45000</v>
      </c>
      <c r="J30" s="78">
        <f>15000+15000+15000</f>
        <v>45000</v>
      </c>
      <c r="K30" s="21"/>
      <c r="M30" s="43"/>
      <c r="N30" s="43"/>
    </row>
    <row r="31" spans="1:255" s="11" customFormat="1" ht="28.5" customHeight="1" x14ac:dyDescent="0.25">
      <c r="A31" s="9"/>
      <c r="B31" s="100" t="s">
        <v>44</v>
      </c>
      <c r="C31" s="100"/>
      <c r="D31" s="100"/>
      <c r="E31" s="100"/>
      <c r="F31" s="10">
        <f>G31+H31</f>
        <v>1365304.7000000002</v>
      </c>
      <c r="G31" s="10">
        <f>G32+G38+G47+G44</f>
        <v>328024.5</v>
      </c>
      <c r="H31" s="10">
        <f>H32+H38+H47+H44</f>
        <v>1037280.2000000001</v>
      </c>
      <c r="I31" s="10">
        <f>J31+K31</f>
        <v>341893.79999999993</v>
      </c>
      <c r="J31" s="10">
        <f>J32+J38+J47+J44</f>
        <v>152709.5</v>
      </c>
      <c r="K31" s="10">
        <f>K32+K38+K47+K44</f>
        <v>189184.29999999996</v>
      </c>
      <c r="M31" s="43"/>
      <c r="N31" s="43"/>
    </row>
    <row r="32" spans="1:255" ht="28.5" customHeight="1" x14ac:dyDescent="0.25">
      <c r="A32" s="86"/>
      <c r="B32" s="12" t="s">
        <v>8</v>
      </c>
      <c r="C32" s="12"/>
      <c r="D32" s="13"/>
      <c r="E32" s="14" t="s">
        <v>9</v>
      </c>
      <c r="F32" s="15">
        <f t="shared" si="0"/>
        <v>214016.2</v>
      </c>
      <c r="G32" s="10">
        <f>G33+G36</f>
        <v>214016.2</v>
      </c>
      <c r="H32" s="10"/>
      <c r="I32" s="15">
        <f t="shared" ref="I32:I33" si="3">J32+K32</f>
        <v>103080</v>
      </c>
      <c r="J32" s="10">
        <f>J33+J36</f>
        <v>103080</v>
      </c>
      <c r="K32" s="10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  <c r="IP32" s="16"/>
      <c r="IQ32" s="16"/>
      <c r="IR32" s="16"/>
      <c r="IS32" s="16"/>
      <c r="IT32" s="16"/>
      <c r="IU32" s="16"/>
    </row>
    <row r="33" spans="1:14" s="5" customFormat="1" ht="37.5" customHeight="1" x14ac:dyDescent="0.25">
      <c r="A33" s="17"/>
      <c r="B33" s="18" t="s">
        <v>10</v>
      </c>
      <c r="C33" s="19"/>
      <c r="D33" s="19"/>
      <c r="E33" s="82" t="s">
        <v>11</v>
      </c>
      <c r="F33" s="15">
        <f t="shared" si="0"/>
        <v>205698</v>
      </c>
      <c r="G33" s="15">
        <f>SUM(G34:G35)</f>
        <v>205698</v>
      </c>
      <c r="H33" s="15"/>
      <c r="I33" s="15">
        <f t="shared" si="3"/>
        <v>103080</v>
      </c>
      <c r="J33" s="15">
        <f>SUM(J34:J35)</f>
        <v>103080</v>
      </c>
      <c r="K33" s="15"/>
      <c r="M33" s="44"/>
      <c r="N33" s="44"/>
    </row>
    <row r="34" spans="1:14" s="62" customFormat="1" ht="66" customHeight="1" x14ac:dyDescent="0.25">
      <c r="A34" s="17"/>
      <c r="B34" s="86" t="s">
        <v>10</v>
      </c>
      <c r="C34" s="61">
        <v>1340344300</v>
      </c>
      <c r="D34" s="86" t="s">
        <v>13</v>
      </c>
      <c r="E34" s="70" t="s">
        <v>30</v>
      </c>
      <c r="F34" s="21">
        <f>G34+H34</f>
        <v>169698</v>
      </c>
      <c r="G34" s="21">
        <f>16318+124500+28880</f>
        <v>169698</v>
      </c>
      <c r="H34" s="21"/>
      <c r="I34" s="21">
        <f>J34+K34</f>
        <v>88080</v>
      </c>
      <c r="J34" s="21">
        <f>51380+35000+1700</f>
        <v>88080</v>
      </c>
      <c r="K34" s="21"/>
      <c r="M34" s="63"/>
      <c r="N34" s="63"/>
    </row>
    <row r="35" spans="1:14" ht="73.5" customHeight="1" x14ac:dyDescent="0.25">
      <c r="A35" s="17"/>
      <c r="B35" s="86" t="s">
        <v>10</v>
      </c>
      <c r="C35" s="84" t="s">
        <v>76</v>
      </c>
      <c r="D35" s="86" t="s">
        <v>13</v>
      </c>
      <c r="E35" s="60" t="s">
        <v>75</v>
      </c>
      <c r="F35" s="20">
        <f t="shared" si="0"/>
        <v>36000</v>
      </c>
      <c r="G35" s="20">
        <f>26000+10000</f>
        <v>36000</v>
      </c>
      <c r="H35" s="21"/>
      <c r="I35" s="21">
        <f>J35+K35</f>
        <v>15000</v>
      </c>
      <c r="J35" s="20">
        <v>15000</v>
      </c>
      <c r="K35" s="21"/>
      <c r="M35" s="48"/>
      <c r="N35" s="48"/>
    </row>
    <row r="36" spans="1:14" ht="37.5" customHeight="1" x14ac:dyDescent="0.25">
      <c r="A36" s="17"/>
      <c r="B36" s="52" t="s">
        <v>60</v>
      </c>
      <c r="C36" s="18"/>
      <c r="D36" s="52"/>
      <c r="E36" s="65" t="s">
        <v>61</v>
      </c>
      <c r="F36" s="66">
        <f t="shared" si="0"/>
        <v>8318.2000000000007</v>
      </c>
      <c r="G36" s="66">
        <f>G37</f>
        <v>8318.2000000000007</v>
      </c>
      <c r="H36" s="66"/>
      <c r="I36" s="20"/>
      <c r="J36" s="20"/>
      <c r="K36" s="21"/>
      <c r="M36" s="48"/>
      <c r="N36" s="48"/>
    </row>
    <row r="37" spans="1:14" ht="45" customHeight="1" x14ac:dyDescent="0.25">
      <c r="A37" s="17"/>
      <c r="B37" s="79" t="s">
        <v>60</v>
      </c>
      <c r="C37" s="86" t="s">
        <v>77</v>
      </c>
      <c r="D37" s="79" t="s">
        <v>13</v>
      </c>
      <c r="E37" s="60" t="s">
        <v>64</v>
      </c>
      <c r="F37" s="20">
        <f>G37+H37</f>
        <v>8318.2000000000007</v>
      </c>
      <c r="G37" s="20">
        <v>8318.2000000000007</v>
      </c>
      <c r="H37" s="21"/>
      <c r="I37" s="20"/>
      <c r="J37" s="20"/>
      <c r="K37" s="21"/>
      <c r="M37" s="48"/>
      <c r="N37" s="48"/>
    </row>
    <row r="38" spans="1:14" ht="35.25" customHeight="1" x14ac:dyDescent="0.25">
      <c r="A38" s="22"/>
      <c r="B38" s="12" t="s">
        <v>14</v>
      </c>
      <c r="C38" s="86"/>
      <c r="D38" s="86"/>
      <c r="E38" s="83" t="s">
        <v>15</v>
      </c>
      <c r="F38" s="10">
        <f t="shared" si="0"/>
        <v>83952</v>
      </c>
      <c r="G38" s="10">
        <f>G39+G42</f>
        <v>29861</v>
      </c>
      <c r="H38" s="10">
        <f>H39+H42</f>
        <v>54091</v>
      </c>
      <c r="I38" s="10">
        <f t="shared" ref="I38:I39" si="4">J38+K38</f>
        <v>63451.799999999996</v>
      </c>
      <c r="J38" s="10">
        <f>J39+J42</f>
        <v>37354.199999999997</v>
      </c>
      <c r="K38" s="10">
        <f>K39+K42</f>
        <v>26097.599999999999</v>
      </c>
      <c r="M38" s="48"/>
      <c r="N38" s="48"/>
    </row>
    <row r="39" spans="1:14" ht="27.75" customHeight="1" x14ac:dyDescent="0.25">
      <c r="A39" s="22"/>
      <c r="B39" s="12" t="s">
        <v>49</v>
      </c>
      <c r="C39" s="86"/>
      <c r="D39" s="86"/>
      <c r="E39" s="83" t="s">
        <v>50</v>
      </c>
      <c r="F39" s="10">
        <f t="shared" si="0"/>
        <v>19800</v>
      </c>
      <c r="G39" s="10">
        <f>G40+G41</f>
        <v>19800</v>
      </c>
      <c r="H39" s="10"/>
      <c r="I39" s="10">
        <f t="shared" si="4"/>
        <v>32500</v>
      </c>
      <c r="J39" s="10">
        <f>J40+J41</f>
        <v>32500</v>
      </c>
      <c r="K39" s="10"/>
      <c r="M39" s="48"/>
      <c r="N39" s="48"/>
    </row>
    <row r="40" spans="1:14" s="68" customFormat="1" ht="87" customHeight="1" x14ac:dyDescent="0.25">
      <c r="A40" s="67"/>
      <c r="B40" s="84" t="s">
        <v>49</v>
      </c>
      <c r="C40" s="86" t="s">
        <v>84</v>
      </c>
      <c r="D40" s="86" t="s">
        <v>13</v>
      </c>
      <c r="E40" s="23" t="s">
        <v>62</v>
      </c>
      <c r="F40" s="20">
        <f>G40+H40</f>
        <v>7000</v>
      </c>
      <c r="G40" s="20">
        <v>7000</v>
      </c>
      <c r="H40" s="20"/>
      <c r="I40" s="20">
        <f>J40+K40</f>
        <v>32500</v>
      </c>
      <c r="J40" s="20">
        <v>32500</v>
      </c>
      <c r="K40" s="20"/>
      <c r="M40" s="69"/>
      <c r="N40" s="69"/>
    </row>
    <row r="41" spans="1:14" s="68" customFormat="1" ht="64.5" customHeight="1" x14ac:dyDescent="0.25">
      <c r="A41" s="67"/>
      <c r="B41" s="84" t="s">
        <v>49</v>
      </c>
      <c r="C41" s="86" t="s">
        <v>84</v>
      </c>
      <c r="D41" s="86" t="s">
        <v>13</v>
      </c>
      <c r="E41" s="23" t="s">
        <v>97</v>
      </c>
      <c r="F41" s="20">
        <f>G41+H41</f>
        <v>12800</v>
      </c>
      <c r="G41" s="20">
        <v>12800</v>
      </c>
      <c r="H41" s="20"/>
      <c r="I41" s="20"/>
      <c r="J41" s="20"/>
      <c r="K41" s="20"/>
      <c r="M41" s="69"/>
      <c r="N41" s="69"/>
    </row>
    <row r="42" spans="1:14" s="68" customFormat="1" ht="28.5" customHeight="1" x14ac:dyDescent="0.25">
      <c r="A42" s="67"/>
      <c r="B42" s="12" t="s">
        <v>16</v>
      </c>
      <c r="C42" s="12"/>
      <c r="D42" s="12"/>
      <c r="E42" s="83" t="s">
        <v>17</v>
      </c>
      <c r="F42" s="10">
        <f t="shared" ref="F42:F43" si="5">G42+H42</f>
        <v>64152</v>
      </c>
      <c r="G42" s="10">
        <f>G43</f>
        <v>10061</v>
      </c>
      <c r="H42" s="10">
        <f>H43</f>
        <v>54091</v>
      </c>
      <c r="I42" s="10">
        <f t="shared" ref="I42:I43" si="6">J42+K42</f>
        <v>30951.8</v>
      </c>
      <c r="J42" s="10">
        <f>J43</f>
        <v>4854.2</v>
      </c>
      <c r="K42" s="10">
        <f>K43</f>
        <v>26097.599999999999</v>
      </c>
      <c r="M42" s="69"/>
      <c r="N42" s="69"/>
    </row>
    <row r="43" spans="1:14" s="68" customFormat="1" ht="84" customHeight="1" x14ac:dyDescent="0.25">
      <c r="A43" s="67"/>
      <c r="B43" s="87" t="s">
        <v>16</v>
      </c>
      <c r="C43" s="56" t="s">
        <v>95</v>
      </c>
      <c r="D43" s="87" t="s">
        <v>13</v>
      </c>
      <c r="E43" s="23" t="s">
        <v>96</v>
      </c>
      <c r="F43" s="20">
        <f t="shared" si="5"/>
        <v>64152</v>
      </c>
      <c r="G43" s="80">
        <v>10061</v>
      </c>
      <c r="H43" s="80">
        <v>54091</v>
      </c>
      <c r="I43" s="20">
        <f t="shared" si="6"/>
        <v>30951.8</v>
      </c>
      <c r="J43" s="80">
        <v>4854.2</v>
      </c>
      <c r="K43" s="80">
        <v>26097.599999999999</v>
      </c>
      <c r="M43" s="69"/>
      <c r="N43" s="69"/>
    </row>
    <row r="44" spans="1:14" s="68" customFormat="1" ht="30.75" customHeight="1" x14ac:dyDescent="0.25">
      <c r="A44" s="67"/>
      <c r="B44" s="18" t="s">
        <v>18</v>
      </c>
      <c r="C44" s="12"/>
      <c r="D44" s="18"/>
      <c r="E44" s="83" t="s">
        <v>19</v>
      </c>
      <c r="F44" s="10">
        <f>G44+H44</f>
        <v>7038.5</v>
      </c>
      <c r="G44" s="10">
        <f>G45</f>
        <v>7038.5</v>
      </c>
      <c r="H44" s="20"/>
      <c r="I44" s="20"/>
      <c r="J44" s="20"/>
      <c r="K44" s="20"/>
      <c r="M44" s="69"/>
      <c r="N44" s="69"/>
    </row>
    <row r="45" spans="1:14" ht="38.25" customHeight="1" x14ac:dyDescent="0.25">
      <c r="A45" s="22"/>
      <c r="B45" s="12" t="s">
        <v>70</v>
      </c>
      <c r="C45" s="24"/>
      <c r="D45" s="84"/>
      <c r="E45" s="25" t="s">
        <v>71</v>
      </c>
      <c r="F45" s="10">
        <f t="shared" ref="F45:F46" si="7">G45+H45</f>
        <v>7038.5</v>
      </c>
      <c r="G45" s="10">
        <f>SUM(G46:G46)</f>
        <v>7038.5</v>
      </c>
      <c r="H45" s="10"/>
      <c r="I45" s="10"/>
      <c r="J45" s="10"/>
      <c r="K45" s="10"/>
      <c r="M45" s="48"/>
      <c r="N45" s="48"/>
    </row>
    <row r="46" spans="1:14" ht="45.75" customHeight="1" x14ac:dyDescent="0.25">
      <c r="A46" s="22"/>
      <c r="B46" s="84" t="s">
        <v>70</v>
      </c>
      <c r="C46" s="84" t="s">
        <v>92</v>
      </c>
      <c r="D46" s="84" t="s">
        <v>13</v>
      </c>
      <c r="E46" s="51" t="s">
        <v>72</v>
      </c>
      <c r="F46" s="20">
        <f t="shared" si="7"/>
        <v>7038.5</v>
      </c>
      <c r="G46" s="20">
        <v>7038.5</v>
      </c>
      <c r="H46" s="20"/>
      <c r="I46" s="20"/>
      <c r="J46" s="20"/>
      <c r="K46" s="20"/>
      <c r="M46" s="45"/>
      <c r="N46" s="45"/>
    </row>
    <row r="47" spans="1:14" ht="30" customHeight="1" x14ac:dyDescent="0.25">
      <c r="A47" s="22"/>
      <c r="B47" s="12" t="s">
        <v>31</v>
      </c>
      <c r="C47" s="84"/>
      <c r="D47" s="84"/>
      <c r="E47" s="83" t="s">
        <v>32</v>
      </c>
      <c r="F47" s="10">
        <f t="shared" si="0"/>
        <v>1060298</v>
      </c>
      <c r="G47" s="10">
        <f>G48+G53</f>
        <v>77108.799999999988</v>
      </c>
      <c r="H47" s="10">
        <f>H48+H53</f>
        <v>983189.20000000007</v>
      </c>
      <c r="I47" s="10">
        <f t="shared" ref="I47:I48" si="8">J47+K47</f>
        <v>175361.99999999994</v>
      </c>
      <c r="J47" s="10">
        <f>J48+J53</f>
        <v>12275.3</v>
      </c>
      <c r="K47" s="10">
        <f>K48+K53</f>
        <v>163086.69999999995</v>
      </c>
      <c r="M47" s="48"/>
      <c r="N47" s="48"/>
    </row>
    <row r="48" spans="1:14" ht="30" customHeight="1" x14ac:dyDescent="0.25">
      <c r="A48" s="22"/>
      <c r="B48" s="12" t="s">
        <v>73</v>
      </c>
      <c r="C48" s="12"/>
      <c r="D48" s="12"/>
      <c r="E48" s="83" t="s">
        <v>74</v>
      </c>
      <c r="F48" s="10">
        <f t="shared" ref="F48" si="9">G48+H48</f>
        <v>993403.60000000009</v>
      </c>
      <c r="G48" s="10">
        <f>SUM(G49:G52)</f>
        <v>69867.399999999994</v>
      </c>
      <c r="H48" s="10">
        <f>SUM(H49:H52)</f>
        <v>923536.20000000007</v>
      </c>
      <c r="I48" s="10">
        <f t="shared" si="8"/>
        <v>175361.99999999994</v>
      </c>
      <c r="J48" s="10">
        <f>SUM(J49:J52)</f>
        <v>12275.3</v>
      </c>
      <c r="K48" s="10">
        <f>SUM(K49:K52)</f>
        <v>163086.69999999995</v>
      </c>
      <c r="M48" s="48"/>
      <c r="N48" s="48"/>
    </row>
    <row r="49" spans="1:14" ht="31.5" customHeight="1" x14ac:dyDescent="0.25">
      <c r="A49" s="22"/>
      <c r="B49" s="90" t="s">
        <v>73</v>
      </c>
      <c r="C49" s="86" t="s">
        <v>85</v>
      </c>
      <c r="D49" s="90" t="s">
        <v>13</v>
      </c>
      <c r="E49" s="92" t="s">
        <v>81</v>
      </c>
      <c r="F49" s="20">
        <f>G49+H49</f>
        <v>913659.60000000009</v>
      </c>
      <c r="H49" s="20">
        <f>163087.7+750571.9</f>
        <v>913659.60000000009</v>
      </c>
      <c r="I49" s="20">
        <f>J49+K49</f>
        <v>163086.69999999995</v>
      </c>
      <c r="J49" s="20"/>
      <c r="K49" s="20">
        <f>163086.7+661349-661349</f>
        <v>163086.69999999995</v>
      </c>
      <c r="M49" s="48"/>
      <c r="N49" s="48"/>
    </row>
    <row r="50" spans="1:14" ht="32.25" customHeight="1" x14ac:dyDescent="0.25">
      <c r="A50" s="22"/>
      <c r="B50" s="91"/>
      <c r="C50" s="86" t="s">
        <v>86</v>
      </c>
      <c r="D50" s="91"/>
      <c r="E50" s="93"/>
      <c r="F50" s="20">
        <f>G50+H50</f>
        <v>68770</v>
      </c>
      <c r="G50" s="20">
        <f>49779-1097.4+20088.4</f>
        <v>68770</v>
      </c>
      <c r="H50" s="20"/>
      <c r="I50" s="20">
        <f>J50+K50</f>
        <v>12275.3</v>
      </c>
      <c r="J50" s="20">
        <v>12275.3</v>
      </c>
      <c r="K50" s="20"/>
      <c r="M50" s="48"/>
      <c r="N50" s="48"/>
    </row>
    <row r="51" spans="1:14" ht="29.25" customHeight="1" x14ac:dyDescent="0.25">
      <c r="A51" s="22"/>
      <c r="B51" s="90" t="s">
        <v>73</v>
      </c>
      <c r="C51" s="86" t="s">
        <v>87</v>
      </c>
      <c r="D51" s="90" t="s">
        <v>13</v>
      </c>
      <c r="E51" s="92" t="s">
        <v>89</v>
      </c>
      <c r="F51" s="20">
        <f t="shared" ref="F51:F52" si="10">G51+H51</f>
        <v>9876.6</v>
      </c>
      <c r="G51" s="20"/>
      <c r="H51" s="20">
        <v>9876.6</v>
      </c>
      <c r="I51" s="20"/>
      <c r="J51" s="20"/>
      <c r="K51" s="20"/>
      <c r="M51" s="48"/>
      <c r="N51" s="48"/>
    </row>
    <row r="52" spans="1:14" ht="29.25" customHeight="1" x14ac:dyDescent="0.25">
      <c r="A52" s="22"/>
      <c r="B52" s="91"/>
      <c r="C52" s="86" t="s">
        <v>88</v>
      </c>
      <c r="D52" s="91"/>
      <c r="E52" s="93"/>
      <c r="F52" s="20">
        <f t="shared" si="10"/>
        <v>1097.4000000000001</v>
      </c>
      <c r="G52" s="20">
        <v>1097.4000000000001</v>
      </c>
      <c r="H52" s="20"/>
      <c r="I52" s="20"/>
      <c r="J52" s="20"/>
      <c r="K52" s="20"/>
      <c r="M52" s="48"/>
      <c r="N52" s="48"/>
    </row>
    <row r="53" spans="1:14" ht="39" customHeight="1" x14ac:dyDescent="0.25">
      <c r="A53" s="22"/>
      <c r="B53" s="12" t="s">
        <v>43</v>
      </c>
      <c r="C53" s="12"/>
      <c r="D53" s="12"/>
      <c r="E53" s="83" t="s">
        <v>42</v>
      </c>
      <c r="F53" s="10">
        <f t="shared" si="0"/>
        <v>66894.399999999994</v>
      </c>
      <c r="G53" s="10">
        <f>SUM(G54:G55)</f>
        <v>7241.4</v>
      </c>
      <c r="H53" s="10">
        <f>SUM(H54:H54)</f>
        <v>59653</v>
      </c>
      <c r="I53" s="10"/>
      <c r="J53" s="10"/>
      <c r="K53" s="10"/>
      <c r="M53" s="48"/>
      <c r="N53" s="48"/>
    </row>
    <row r="54" spans="1:14" ht="29.25" customHeight="1" x14ac:dyDescent="0.25">
      <c r="A54" s="22"/>
      <c r="B54" s="90" t="s">
        <v>43</v>
      </c>
      <c r="C54" s="86" t="s">
        <v>90</v>
      </c>
      <c r="D54" s="90" t="s">
        <v>13</v>
      </c>
      <c r="E54" s="92" t="s">
        <v>48</v>
      </c>
      <c r="F54" s="20">
        <f>G54+H54</f>
        <v>59653</v>
      </c>
      <c r="G54" s="20"/>
      <c r="H54" s="20">
        <v>59653</v>
      </c>
      <c r="I54" s="20"/>
      <c r="J54" s="20"/>
      <c r="K54" s="20"/>
      <c r="M54" s="45"/>
      <c r="N54" s="48"/>
    </row>
    <row r="55" spans="1:14" ht="29.25" customHeight="1" x14ac:dyDescent="0.25">
      <c r="A55" s="22"/>
      <c r="B55" s="91"/>
      <c r="C55" s="86" t="s">
        <v>91</v>
      </c>
      <c r="D55" s="91"/>
      <c r="E55" s="93"/>
      <c r="F55" s="20">
        <f>G55+H55</f>
        <v>7241.4</v>
      </c>
      <c r="G55" s="20">
        <v>7241.4</v>
      </c>
      <c r="H55" s="20"/>
      <c r="I55" s="20"/>
      <c r="J55" s="20"/>
      <c r="K55" s="20"/>
      <c r="M55" s="45"/>
      <c r="N55" s="48"/>
    </row>
    <row r="56" spans="1:14" ht="39" customHeight="1" x14ac:dyDescent="0.25">
      <c r="A56" s="22"/>
      <c r="B56" s="100" t="s">
        <v>25</v>
      </c>
      <c r="C56" s="100"/>
      <c r="D56" s="100"/>
      <c r="E56" s="100"/>
      <c r="F56" s="10">
        <f t="shared" si="0"/>
        <v>6728</v>
      </c>
      <c r="G56" s="10">
        <f>G57+G61</f>
        <v>1660</v>
      </c>
      <c r="H56" s="10">
        <f>H57+H61</f>
        <v>5068</v>
      </c>
      <c r="I56" s="10">
        <f t="shared" ref="I56:I63" si="11">J56+K56</f>
        <v>2800.5</v>
      </c>
      <c r="J56" s="10">
        <f>J57+J61</f>
        <v>1452.8</v>
      </c>
      <c r="K56" s="10">
        <f>K57+K61</f>
        <v>1347.7</v>
      </c>
      <c r="M56" s="46"/>
      <c r="N56" s="46"/>
    </row>
    <row r="57" spans="1:14" ht="39" customHeight="1" x14ac:dyDescent="0.25">
      <c r="A57" s="22"/>
      <c r="B57" s="12" t="s">
        <v>14</v>
      </c>
      <c r="C57" s="86"/>
      <c r="D57" s="86"/>
      <c r="E57" s="83" t="s">
        <v>15</v>
      </c>
      <c r="F57" s="10">
        <f t="shared" si="0"/>
        <v>1590</v>
      </c>
      <c r="G57" s="10">
        <f>G58</f>
        <v>1590</v>
      </c>
      <c r="H57" s="10"/>
      <c r="I57" s="10">
        <f t="shared" si="11"/>
        <v>1382.8</v>
      </c>
      <c r="J57" s="10">
        <f>J58</f>
        <v>1382.8</v>
      </c>
      <c r="K57" s="10"/>
      <c r="M57" s="48"/>
      <c r="N57" s="48"/>
    </row>
    <row r="58" spans="1:14" ht="29.25" customHeight="1" x14ac:dyDescent="0.25">
      <c r="A58" s="22"/>
      <c r="B58" s="18" t="s">
        <v>26</v>
      </c>
      <c r="C58" s="26"/>
      <c r="D58" s="26"/>
      <c r="E58" s="27" t="s">
        <v>27</v>
      </c>
      <c r="F58" s="10">
        <f t="shared" si="0"/>
        <v>1590</v>
      </c>
      <c r="G58" s="10">
        <f>G59+G60</f>
        <v>1590</v>
      </c>
      <c r="H58" s="10"/>
      <c r="I58" s="10">
        <f t="shared" si="11"/>
        <v>1382.8</v>
      </c>
      <c r="J58" s="10">
        <f>J59+J60</f>
        <v>1382.8</v>
      </c>
      <c r="K58" s="10"/>
      <c r="M58" s="48"/>
      <c r="N58" s="48"/>
    </row>
    <row r="59" spans="1:14" ht="64.5" customHeight="1" x14ac:dyDescent="0.25">
      <c r="A59" s="22"/>
      <c r="B59" s="86" t="s">
        <v>26</v>
      </c>
      <c r="C59" s="84" t="s">
        <v>63</v>
      </c>
      <c r="D59" s="86">
        <v>200</v>
      </c>
      <c r="E59" s="23" t="s">
        <v>36</v>
      </c>
      <c r="F59" s="20">
        <f t="shared" si="0"/>
        <v>1500</v>
      </c>
      <c r="G59" s="47">
        <v>1500</v>
      </c>
      <c r="H59" s="10"/>
      <c r="I59" s="20">
        <f t="shared" si="11"/>
        <v>1292.8</v>
      </c>
      <c r="J59" s="47">
        <v>1292.8</v>
      </c>
      <c r="K59" s="10"/>
      <c r="M59" s="45"/>
      <c r="N59" s="45"/>
    </row>
    <row r="60" spans="1:14" ht="94.5" customHeight="1" x14ac:dyDescent="0.25">
      <c r="A60" s="22"/>
      <c r="B60" s="86" t="s">
        <v>26</v>
      </c>
      <c r="C60" s="84" t="s">
        <v>63</v>
      </c>
      <c r="D60" s="86">
        <v>200</v>
      </c>
      <c r="E60" s="23" t="s">
        <v>28</v>
      </c>
      <c r="F60" s="20">
        <f t="shared" si="0"/>
        <v>90</v>
      </c>
      <c r="G60" s="80">
        <v>90</v>
      </c>
      <c r="H60" s="20"/>
      <c r="I60" s="20">
        <f t="shared" si="11"/>
        <v>90</v>
      </c>
      <c r="J60" s="80">
        <v>90</v>
      </c>
      <c r="K60" s="20"/>
      <c r="M60" s="48"/>
      <c r="N60" s="48"/>
    </row>
    <row r="61" spans="1:14" ht="28.5" customHeight="1" x14ac:dyDescent="0.25">
      <c r="A61" s="22"/>
      <c r="B61" s="18" t="s">
        <v>20</v>
      </c>
      <c r="C61" s="28"/>
      <c r="D61" s="29"/>
      <c r="E61" s="27" t="s">
        <v>21</v>
      </c>
      <c r="F61" s="10">
        <f t="shared" si="0"/>
        <v>5138</v>
      </c>
      <c r="G61" s="10">
        <f>G62</f>
        <v>70</v>
      </c>
      <c r="H61" s="10">
        <f>H62</f>
        <v>5068</v>
      </c>
      <c r="I61" s="10">
        <f t="shared" si="11"/>
        <v>1417.7</v>
      </c>
      <c r="J61" s="10">
        <f>J62</f>
        <v>70</v>
      </c>
      <c r="K61" s="10">
        <f>K62</f>
        <v>1347.7</v>
      </c>
      <c r="M61" s="48"/>
      <c r="N61" s="48"/>
    </row>
    <row r="62" spans="1:14" ht="28.5" customHeight="1" x14ac:dyDescent="0.25">
      <c r="A62" s="22"/>
      <c r="B62" s="18" t="s">
        <v>22</v>
      </c>
      <c r="C62" s="28"/>
      <c r="D62" s="29"/>
      <c r="E62" s="14" t="s">
        <v>23</v>
      </c>
      <c r="F62" s="10">
        <f t="shared" si="0"/>
        <v>5138</v>
      </c>
      <c r="G62" s="10">
        <f>SUM(G63:G64)</f>
        <v>70</v>
      </c>
      <c r="H62" s="10">
        <f>SUM(H63:H64)</f>
        <v>5068</v>
      </c>
      <c r="I62" s="10">
        <f t="shared" si="11"/>
        <v>1417.7</v>
      </c>
      <c r="J62" s="10">
        <f>SUM(J63:J64)</f>
        <v>70</v>
      </c>
      <c r="K62" s="10">
        <f>SUM(K63:K64)</f>
        <v>1347.7</v>
      </c>
      <c r="M62" s="48"/>
      <c r="N62" s="48"/>
    </row>
    <row r="63" spans="1:14" ht="41.25" customHeight="1" x14ac:dyDescent="0.25">
      <c r="A63" s="22"/>
      <c r="B63" s="104" t="s">
        <v>22</v>
      </c>
      <c r="C63" s="86" t="s">
        <v>78</v>
      </c>
      <c r="D63" s="104" t="s">
        <v>13</v>
      </c>
      <c r="E63" s="102" t="s">
        <v>24</v>
      </c>
      <c r="F63" s="20">
        <f t="shared" si="0"/>
        <v>70</v>
      </c>
      <c r="G63" s="20">
        <v>70</v>
      </c>
      <c r="H63" s="10"/>
      <c r="I63" s="20">
        <f t="shared" si="11"/>
        <v>70</v>
      </c>
      <c r="J63" s="20">
        <v>70</v>
      </c>
      <c r="K63" s="10"/>
      <c r="M63" s="48"/>
      <c r="N63" s="48"/>
    </row>
    <row r="64" spans="1:14" ht="43.5" customHeight="1" x14ac:dyDescent="0.25">
      <c r="A64" s="22"/>
      <c r="B64" s="104"/>
      <c r="C64" s="86" t="s">
        <v>79</v>
      </c>
      <c r="D64" s="104"/>
      <c r="E64" s="102"/>
      <c r="F64" s="20">
        <f>H64</f>
        <v>5068</v>
      </c>
      <c r="G64" s="20"/>
      <c r="H64" s="47">
        <v>5068</v>
      </c>
      <c r="I64" s="20">
        <f>K64</f>
        <v>1347.7</v>
      </c>
      <c r="J64" s="20"/>
      <c r="K64" s="20">
        <v>1347.7</v>
      </c>
      <c r="M64" s="48"/>
      <c r="N64" s="48"/>
    </row>
    <row r="65" spans="1:14" ht="58.5" customHeight="1" x14ac:dyDescent="0.25">
      <c r="A65" s="22"/>
      <c r="B65" s="100" t="s">
        <v>35</v>
      </c>
      <c r="C65" s="100"/>
      <c r="D65" s="100"/>
      <c r="E65" s="100"/>
      <c r="F65" s="10">
        <f t="shared" ref="F65:F71" si="12">G65+H65</f>
        <v>81231.399999999994</v>
      </c>
      <c r="G65" s="10"/>
      <c r="H65" s="10">
        <f>H66</f>
        <v>81231.399999999994</v>
      </c>
      <c r="I65" s="10">
        <f t="shared" ref="I65:I71" si="13">J65+K65</f>
        <v>65104.600000000006</v>
      </c>
      <c r="J65" s="10"/>
      <c r="K65" s="10">
        <f>K66</f>
        <v>65104.600000000006</v>
      </c>
      <c r="M65" s="48"/>
      <c r="N65" s="48"/>
    </row>
    <row r="66" spans="1:14" ht="27" customHeight="1" x14ac:dyDescent="0.25">
      <c r="A66" s="22"/>
      <c r="B66" s="18" t="s">
        <v>20</v>
      </c>
      <c r="C66" s="28"/>
      <c r="D66" s="29"/>
      <c r="E66" s="27" t="s">
        <v>21</v>
      </c>
      <c r="F66" s="10">
        <f t="shared" si="12"/>
        <v>81231.399999999994</v>
      </c>
      <c r="G66" s="10"/>
      <c r="H66" s="10">
        <f>H67</f>
        <v>81231.399999999994</v>
      </c>
      <c r="I66" s="10">
        <f t="shared" si="13"/>
        <v>66560.700000000012</v>
      </c>
      <c r="J66" s="10">
        <f>J67</f>
        <v>1456.1</v>
      </c>
      <c r="K66" s="10">
        <f>K67</f>
        <v>65104.600000000006</v>
      </c>
      <c r="M66" s="48"/>
      <c r="N66" s="48"/>
    </row>
    <row r="67" spans="1:14" ht="27" customHeight="1" x14ac:dyDescent="0.25">
      <c r="A67" s="22"/>
      <c r="B67" s="12" t="s">
        <v>22</v>
      </c>
      <c r="C67" s="30"/>
      <c r="D67" s="30"/>
      <c r="E67" s="31" t="s">
        <v>23</v>
      </c>
      <c r="F67" s="10">
        <f t="shared" si="12"/>
        <v>81231.399999999994</v>
      </c>
      <c r="G67" s="10"/>
      <c r="H67" s="10">
        <f>H68+H69+H70</f>
        <v>81231.399999999994</v>
      </c>
      <c r="I67" s="10">
        <f t="shared" si="13"/>
        <v>66560.700000000012</v>
      </c>
      <c r="J67" s="10">
        <f>J68+J69+J70</f>
        <v>1456.1</v>
      </c>
      <c r="K67" s="10">
        <f>K68+K69+K70</f>
        <v>65104.600000000006</v>
      </c>
      <c r="M67" s="48"/>
      <c r="N67" s="48"/>
    </row>
    <row r="68" spans="1:14" s="33" customFormat="1" ht="125.25" customHeight="1" x14ac:dyDescent="0.25">
      <c r="A68" s="32"/>
      <c r="B68" s="88" t="s">
        <v>22</v>
      </c>
      <c r="C68" s="88" t="s">
        <v>80</v>
      </c>
      <c r="D68" s="84" t="s">
        <v>12</v>
      </c>
      <c r="E68" s="64" t="s">
        <v>57</v>
      </c>
      <c r="F68" s="20">
        <f t="shared" si="12"/>
        <v>81231.399999999994</v>
      </c>
      <c r="G68" s="20"/>
      <c r="H68" s="47">
        <v>81231.399999999994</v>
      </c>
      <c r="I68" s="20">
        <f t="shared" si="13"/>
        <v>45760.4</v>
      </c>
      <c r="J68" s="20"/>
      <c r="K68" s="47">
        <v>45760.4</v>
      </c>
      <c r="M68" s="48"/>
      <c r="N68" s="48"/>
    </row>
    <row r="69" spans="1:14" s="33" customFormat="1" ht="42" customHeight="1" x14ac:dyDescent="0.25">
      <c r="A69" s="32"/>
      <c r="B69" s="101" t="s">
        <v>22</v>
      </c>
      <c r="C69" s="84" t="s">
        <v>98</v>
      </c>
      <c r="D69" s="101" t="s">
        <v>12</v>
      </c>
      <c r="E69" s="102" t="s">
        <v>47</v>
      </c>
      <c r="F69" s="20"/>
      <c r="G69" s="20"/>
      <c r="H69" s="47"/>
      <c r="I69" s="20">
        <f t="shared" si="13"/>
        <v>1456.1</v>
      </c>
      <c r="J69" s="20">
        <v>1456.1</v>
      </c>
      <c r="K69" s="47"/>
      <c r="M69" s="48"/>
      <c r="N69" s="48"/>
    </row>
    <row r="70" spans="1:14" s="33" customFormat="1" ht="42" customHeight="1" x14ac:dyDescent="0.25">
      <c r="A70" s="32"/>
      <c r="B70" s="101"/>
      <c r="C70" s="89" t="s">
        <v>99</v>
      </c>
      <c r="D70" s="101"/>
      <c r="E70" s="102"/>
      <c r="F70" s="20"/>
      <c r="G70" s="20"/>
      <c r="H70" s="47"/>
      <c r="I70" s="20">
        <f t="shared" si="13"/>
        <v>19344.2</v>
      </c>
      <c r="K70" s="47">
        <v>19344.2</v>
      </c>
      <c r="M70" s="48"/>
      <c r="N70" s="48"/>
    </row>
    <row r="71" spans="1:14" s="5" customFormat="1" ht="22.5" customHeight="1" x14ac:dyDescent="0.25">
      <c r="A71" s="34"/>
      <c r="B71" s="103" t="s">
        <v>29</v>
      </c>
      <c r="C71" s="103"/>
      <c r="D71" s="103"/>
      <c r="E71" s="85"/>
      <c r="F71" s="10">
        <f t="shared" si="12"/>
        <v>1592977.5</v>
      </c>
      <c r="G71" s="10">
        <f>SUM(G16+G56+G65)</f>
        <v>469397.9</v>
      </c>
      <c r="H71" s="10">
        <f>SUM(H16+H56+H65)</f>
        <v>1123579.6000000001</v>
      </c>
      <c r="I71" s="10">
        <f t="shared" si="13"/>
        <v>568669.39999999991</v>
      </c>
      <c r="J71" s="10">
        <f>SUM(J16+J56+J65)</f>
        <v>313032.8</v>
      </c>
      <c r="K71" s="10">
        <f>SUM(K16+K56+K65)</f>
        <v>255636.59999999998</v>
      </c>
    </row>
    <row r="72" spans="1:14" s="5" customFormat="1" ht="16.5" x14ac:dyDescent="0.25">
      <c r="B72" s="35"/>
      <c r="C72" s="35"/>
      <c r="D72" s="35"/>
      <c r="E72" s="35"/>
      <c r="F72" s="36"/>
      <c r="G72" s="36"/>
      <c r="H72" s="36"/>
      <c r="I72" s="36"/>
      <c r="J72" s="36"/>
      <c r="K72" s="36"/>
    </row>
    <row r="73" spans="1:14" x14ac:dyDescent="0.25">
      <c r="G73" s="39"/>
      <c r="H73" s="40"/>
      <c r="J73" s="39"/>
    </row>
    <row r="74" spans="1:14" x14ac:dyDescent="0.25">
      <c r="G74" s="41"/>
      <c r="J74" s="41"/>
    </row>
    <row r="76" spans="1:14" x14ac:dyDescent="0.25">
      <c r="B76" s="1"/>
      <c r="C76" s="1"/>
      <c r="D76" s="1"/>
      <c r="E76" s="1"/>
      <c r="F76" s="1"/>
      <c r="G76" s="42"/>
      <c r="J76" s="42"/>
      <c r="K76" s="1"/>
    </row>
  </sheetData>
  <mergeCells count="41">
    <mergeCell ref="B69:B70"/>
    <mergeCell ref="D69:D70"/>
    <mergeCell ref="E69:E70"/>
    <mergeCell ref="B71:D71"/>
    <mergeCell ref="B56:E56"/>
    <mergeCell ref="B63:B64"/>
    <mergeCell ref="D63:D64"/>
    <mergeCell ref="E63:E64"/>
    <mergeCell ref="B65:E65"/>
    <mergeCell ref="B16:E16"/>
    <mergeCell ref="B17:E17"/>
    <mergeCell ref="B31:E31"/>
    <mergeCell ref="J12:K12"/>
    <mergeCell ref="B13:B14"/>
    <mergeCell ref="C13:C14"/>
    <mergeCell ref="D13:D14"/>
    <mergeCell ref="G13:G14"/>
    <mergeCell ref="H13:H14"/>
    <mergeCell ref="J13:J14"/>
    <mergeCell ref="K13:K14"/>
    <mergeCell ref="I12:I14"/>
    <mergeCell ref="B10:H10"/>
    <mergeCell ref="B12:D12"/>
    <mergeCell ref="E12:E14"/>
    <mergeCell ref="F12:F14"/>
    <mergeCell ref="G12:H12"/>
    <mergeCell ref="B9:K9"/>
    <mergeCell ref="E5:H5"/>
    <mergeCell ref="B6:K6"/>
    <mergeCell ref="B7:K7"/>
    <mergeCell ref="B8:K8"/>
    <mergeCell ref="E4:K4"/>
    <mergeCell ref="B54:B55"/>
    <mergeCell ref="D54:D55"/>
    <mergeCell ref="E54:E55"/>
    <mergeCell ref="B49:B50"/>
    <mergeCell ref="D49:D50"/>
    <mergeCell ref="E49:E50"/>
    <mergeCell ref="B51:B52"/>
    <mergeCell ref="D51:D52"/>
    <mergeCell ref="E51:E52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7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2024-12-23T11:06:51Z</cp:lastPrinted>
  <dcterms:created xsi:type="dcterms:W3CDTF">2017-11-08T08:25:33Z</dcterms:created>
  <dcterms:modified xsi:type="dcterms:W3CDTF">2024-12-23T11:06:58Z</dcterms:modified>
</cp:coreProperties>
</file>