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35" yWindow="-105" windowWidth="14520" windowHeight="11760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приложение!$A$1:$H$108</definedName>
  </definedNames>
  <calcPr calcId="125725"/>
</workbook>
</file>

<file path=xl/calcChain.xml><?xml version="1.0" encoding="utf-8"?>
<calcChain xmlns="http://schemas.openxmlformats.org/spreadsheetml/2006/main">
  <c r="G64" i="9"/>
  <c r="F68"/>
  <c r="F67"/>
  <c r="F66"/>
  <c r="F65"/>
  <c r="G81" l="1"/>
  <c r="G58"/>
  <c r="H56"/>
  <c r="G55"/>
  <c r="G43"/>
  <c r="G41"/>
  <c r="H79" l="1"/>
  <c r="G79"/>
  <c r="F81"/>
  <c r="F80"/>
  <c r="H57"/>
  <c r="H58"/>
  <c r="H64" l="1"/>
  <c r="H78" l="1"/>
  <c r="F73"/>
  <c r="H72"/>
  <c r="H71" s="1"/>
  <c r="H63" s="1"/>
  <c r="G36" l="1"/>
  <c r="F59"/>
  <c r="G60"/>
  <c r="H106"/>
  <c r="H105" s="1"/>
  <c r="H104" s="1"/>
  <c r="G32" l="1"/>
  <c r="H46"/>
  <c r="F87" l="1"/>
  <c r="F88"/>
  <c r="F52" l="1"/>
  <c r="G54"/>
  <c r="F54" s="1"/>
  <c r="F51"/>
  <c r="F50"/>
  <c r="F53"/>
  <c r="H86"/>
  <c r="H85" s="1"/>
  <c r="F107"/>
  <c r="G106"/>
  <c r="G105" s="1"/>
  <c r="G104" l="1"/>
  <c r="F104" s="1"/>
  <c r="F105"/>
  <c r="F106"/>
  <c r="G84" l="1"/>
  <c r="F82"/>
  <c r="F37" l="1"/>
  <c r="F38"/>
  <c r="G83"/>
  <c r="F83" s="1"/>
  <c r="F77"/>
  <c r="G76"/>
  <c r="G75"/>
  <c r="F75" s="1"/>
  <c r="G70"/>
  <c r="G62"/>
  <c r="F62" s="1"/>
  <c r="F28"/>
  <c r="F31"/>
  <c r="G48"/>
  <c r="F70" l="1"/>
  <c r="F84"/>
  <c r="G57"/>
  <c r="G56" s="1"/>
  <c r="F76"/>
  <c r="G78" l="1"/>
  <c r="G74"/>
  <c r="G71" s="1"/>
  <c r="F103"/>
  <c r="F102"/>
  <c r="F101"/>
  <c r="G100"/>
  <c r="F97"/>
  <c r="F96"/>
  <c r="G95"/>
  <c r="G94" s="1"/>
  <c r="F93"/>
  <c r="F92"/>
  <c r="G91"/>
  <c r="G90" s="1"/>
  <c r="G86"/>
  <c r="G85" s="1"/>
  <c r="F69"/>
  <c r="F64"/>
  <c r="F61"/>
  <c r="F60"/>
  <c r="F58"/>
  <c r="F55"/>
  <c r="F49"/>
  <c r="H48"/>
  <c r="H45" s="1"/>
  <c r="H44" s="1"/>
  <c r="F47"/>
  <c r="G46"/>
  <c r="F43"/>
  <c r="G42"/>
  <c r="F42" s="1"/>
  <c r="F41"/>
  <c r="G40"/>
  <c r="F40" s="1"/>
  <c r="F36"/>
  <c r="F35"/>
  <c r="F34"/>
  <c r="F33"/>
  <c r="F30"/>
  <c r="G29"/>
  <c r="G27" s="1"/>
  <c r="F25"/>
  <c r="F24"/>
  <c r="F23"/>
  <c r="G22"/>
  <c r="G21" s="1"/>
  <c r="F21" s="1"/>
  <c r="F20"/>
  <c r="G19"/>
  <c r="G18" s="1"/>
  <c r="H95" l="1"/>
  <c r="H94" s="1"/>
  <c r="H89" s="1"/>
  <c r="F74"/>
  <c r="G63"/>
  <c r="F48"/>
  <c r="H100"/>
  <c r="H99" s="1"/>
  <c r="H98" s="1"/>
  <c r="F79"/>
  <c r="F56"/>
  <c r="F78"/>
  <c r="F22"/>
  <c r="G99"/>
  <c r="F57"/>
  <c r="F86"/>
  <c r="F85"/>
  <c r="F46"/>
  <c r="F32"/>
  <c r="G89"/>
  <c r="F90"/>
  <c r="G26"/>
  <c r="F26" s="1"/>
  <c r="F27"/>
  <c r="F18"/>
  <c r="F19"/>
  <c r="F72"/>
  <c r="F29"/>
  <c r="F91"/>
  <c r="G39"/>
  <c r="F39" s="1"/>
  <c r="F95" l="1"/>
  <c r="F94"/>
  <c r="F89"/>
  <c r="H16"/>
  <c r="H108" s="1"/>
  <c r="G45"/>
  <c r="F45" s="1"/>
  <c r="F63"/>
  <c r="F100"/>
  <c r="F71"/>
  <c r="F99"/>
  <c r="G98"/>
  <c r="F98" s="1"/>
  <c r="G17"/>
  <c r="G44" l="1"/>
  <c r="G16" s="1"/>
  <c r="G108" s="1"/>
  <c r="F44"/>
  <c r="F17"/>
  <c r="F108" l="1"/>
  <c r="F16"/>
</calcChain>
</file>

<file path=xl/sharedStrings.xml><?xml version="1.0" encoding="utf-8"?>
<sst xmlns="http://schemas.openxmlformats.org/spreadsheetml/2006/main" count="264" uniqueCount="143">
  <si>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</si>
  <si>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</si>
  <si>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</si>
  <si>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</si>
  <si>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</si>
  <si>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</si>
  <si>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</si>
  <si>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</si>
  <si>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</si>
  <si>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</si>
  <si>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</si>
  <si>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</si>
  <si>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</si>
  <si>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</si>
  <si>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</si>
  <si>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</si>
  <si>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</si>
  <si>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</si>
  <si>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</si>
  <si>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</si>
  <si>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</si>
  <si>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</si>
  <si>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</si>
  <si>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</si>
  <si>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</si>
  <si>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</si>
  <si>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</si>
  <si>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</si>
  <si>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</si>
  <si>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</si>
  <si>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</si>
  <si>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</si>
  <si>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</si>
  <si>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</si>
  <si>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</si>
  <si>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</si>
  <si>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</si>
  <si>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</si>
  <si>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</si>
  <si>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</si>
  <si>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</si>
  <si>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</si>
  <si>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</si>
  <si>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</si>
  <si>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</si>
  <si>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</si>
  <si>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</si>
  <si>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</si>
  <si>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</si>
  <si>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</si>
  <si>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</si>
  <si>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</si>
  <si>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</si>
  <si>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</si>
  <si>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</si>
  <si>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</si>
  <si>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</si>
  <si>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</si>
  <si>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</si>
  <si>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</si>
  <si>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</si>
  <si>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</si>
  <si>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</si>
  <si>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</si>
  <si>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</si>
  <si>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</si>
  <si>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</si>
  <si>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</si>
  <si>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</si>
  <si>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</si>
  <si>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</si>
  <si>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</si>
  <si>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</si>
  <si>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</si>
  <si>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</si>
  <si>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</si>
  <si>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</si>
  <si>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</si>
  <si>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</si>
  <si>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</si>
  <si>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</si>
  <si>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</si>
  <si>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</si>
  <si>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Обустройство детской площадки в РИЗ "Ладушки"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</si>
  <si>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</si>
  <si>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</si>
  <si>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Ремонт пешеходной дорожки и ступенек в районе жилого дома № 14 мкр. Лесной г. Старый Оскол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</si>
  <si>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</si>
  <si>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</si>
  <si>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</si>
  <si>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</si>
  <si>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 xml:space="preserve">Ремонт постамента памятника Святому благоверному великому князю Александру Невскому  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</si>
  <si>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</si>
  <si>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</si>
  <si>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</si>
  <si>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</si>
  <si>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</si>
  <si>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</si>
  <si>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</si>
  <si>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</si>
  <si>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</si>
  <si>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</si>
  <si>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</si>
  <si>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</si>
  <si>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</si>
  <si>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</si>
  <si>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</si>
  <si>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</si>
  <si>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</si>
  <si>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</si>
  <si>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</si>
  <si>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</si>
  <si>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</si>
  <si>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</si>
  <si>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 xml:space="preserve">Капитальный ремонт автомобильных дорог в c.Сорокино, ул.Тракторная, ул.Дачная, п.Аксеновка, ул. Песочная Старооскольского городского округа 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</si>
  <si>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</si>
  <si>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</si>
  <si>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</si>
  <si>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</si>
  <si>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</si>
  <si>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</si>
  <si>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</si>
  <si>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</si>
  <si>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</si>
  <si>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</si>
  <si>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</si>
  <si>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</si>
  <si>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</si>
  <si>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</si>
  <si>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</si>
  <si>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</si>
  <si>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</si>
  <si>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Благоустройство береговой линии реки Оскол в Ездоцкой слободе от моста на ул. 1-й Конной армии до ул.Гагарина</t>
  </si>
  <si>
    <t>Комплексное благоустройство дворовой территории города Старый Оскол, улица Комсомольская,39</t>
  </si>
  <si>
    <t>Капитальный ремонт кровли детского сада на 99 дошкольных мест с начальной школой на 100 школьных мест в мкр. "Северный" в г.Старый Оскол,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</si>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</sst>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3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1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4" xfId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113"/>
  <sheetViews>
    <sheetView tabSelected="1" view="pageBreakPreview" topLeftCell="B1" zoomScaleNormal="80" zoomScaleSheetLayoutView="100" workbookViewId="0">
      <selection activeCell="E72" sqref="E72:E73"/>
    </sheetView>
  </sheetViews>
  <sheetFormatPr defaultRowHeight="15.75"/>
  <cols>
    <col min="1" max="1" width="3.875" style="1" hidden="1" customWidth="1"/>
    <col min="2" max="2" width="5.75" style="2" customWidth="1"/>
    <col min="3" max="3" width="14.25" style="2" customWidth="1"/>
    <col min="4" max="4" width="6.25" style="2" customWidth="1"/>
    <col min="5" max="5" width="58.5" style="38" customWidth="1"/>
    <col min="6" max="6" width="12.75" style="39" customWidth="1"/>
    <col min="7" max="7" width="11.375" style="39" customWidth="1"/>
    <col min="8" max="8" width="11.875" style="39" customWidth="1"/>
    <col min="9" max="9" width="9.125" style="1" bestFit="1" customWidth="1"/>
    <col min="10" max="10" width="10.875" style="1" customWidth="1"/>
    <col min="11" max="11" width="10.125" style="1" customWidth="1"/>
    <col min="12" max="16384" width="9" style="1"/>
  </cols>
  <sheetData>
    <row r="1" spans="1:11" ht="16.5">
      <c r="E1" s="67" t="s">
        <v>69</v>
      </c>
      <c r="F1" s="3"/>
      <c r="G1" s="3"/>
      <c r="H1" s="3"/>
    </row>
    <row r="2" spans="1:11" ht="16.5">
      <c r="E2" s="67" t="s">
        <v>41</v>
      </c>
      <c r="F2" s="3"/>
      <c r="G2" s="3"/>
      <c r="H2" s="3"/>
    </row>
    <row r="3" spans="1:11" ht="16.5">
      <c r="E3" s="67" t="s">
        <v>42</v>
      </c>
      <c r="F3" s="3"/>
      <c r="G3" s="3"/>
      <c r="H3" s="3"/>
    </row>
    <row r="4" spans="1:11" ht="14.25" customHeight="1">
      <c r="E4" s="67"/>
      <c r="F4" s="4"/>
      <c r="G4" s="4"/>
      <c r="H4" s="67"/>
    </row>
    <row r="5" spans="1:11" ht="14.25" hidden="1" customHeight="1">
      <c r="E5" s="137"/>
      <c r="F5" s="137"/>
      <c r="G5" s="137"/>
      <c r="H5" s="137"/>
    </row>
    <row r="6" spans="1:11" ht="16.5">
      <c r="B6" s="136" t="s">
        <v>0</v>
      </c>
      <c r="C6" s="136"/>
      <c r="D6" s="136"/>
      <c r="E6" s="136"/>
      <c r="F6" s="136"/>
      <c r="G6" s="136"/>
      <c r="H6" s="136"/>
    </row>
    <row r="7" spans="1:11" ht="16.5">
      <c r="B7" s="136" t="s">
        <v>67</v>
      </c>
      <c r="C7" s="136"/>
      <c r="D7" s="136"/>
      <c r="E7" s="136"/>
      <c r="F7" s="136"/>
      <c r="G7" s="136"/>
      <c r="H7" s="136"/>
    </row>
    <row r="8" spans="1:11" s="5" customFormat="1" ht="16.5">
      <c r="B8" s="136" t="s">
        <v>40</v>
      </c>
      <c r="C8" s="136"/>
      <c r="D8" s="136"/>
      <c r="E8" s="136"/>
      <c r="F8" s="136"/>
      <c r="G8" s="136"/>
      <c r="H8" s="136"/>
    </row>
    <row r="9" spans="1:11" s="5" customFormat="1" ht="16.5">
      <c r="B9" s="136" t="s">
        <v>68</v>
      </c>
      <c r="C9" s="136"/>
      <c r="D9" s="136"/>
      <c r="E9" s="136"/>
      <c r="F9" s="136"/>
      <c r="G9" s="136"/>
      <c r="H9" s="136"/>
    </row>
    <row r="10" spans="1:11" s="5" customFormat="1" ht="15.75" hidden="1" customHeight="1">
      <c r="B10" s="136"/>
      <c r="C10" s="136"/>
      <c r="D10" s="136"/>
      <c r="E10" s="136"/>
      <c r="F10" s="136"/>
      <c r="G10" s="136"/>
      <c r="H10" s="136"/>
    </row>
    <row r="11" spans="1:11" ht="16.5">
      <c r="B11" s="4"/>
      <c r="C11" s="4"/>
      <c r="D11" s="4"/>
      <c r="E11" s="67"/>
      <c r="F11" s="6"/>
      <c r="G11" s="6"/>
      <c r="H11" s="7"/>
    </row>
    <row r="12" spans="1:11" ht="16.5" customHeight="1">
      <c r="B12" s="134" t="s">
        <v>1</v>
      </c>
      <c r="C12" s="134"/>
      <c r="D12" s="134"/>
      <c r="E12" s="135" t="s">
        <v>39</v>
      </c>
      <c r="F12" s="135" t="s">
        <v>43</v>
      </c>
      <c r="G12" s="134" t="s">
        <v>2</v>
      </c>
      <c r="H12" s="134"/>
    </row>
    <row r="13" spans="1:11" ht="15.75" customHeight="1">
      <c r="B13" s="135" t="s">
        <v>36</v>
      </c>
      <c r="C13" s="135" t="s">
        <v>3</v>
      </c>
      <c r="D13" s="135" t="s">
        <v>4</v>
      </c>
      <c r="E13" s="135"/>
      <c r="F13" s="135"/>
      <c r="G13" s="135" t="s">
        <v>5</v>
      </c>
      <c r="H13" s="135" t="s">
        <v>6</v>
      </c>
    </row>
    <row r="14" spans="1:11" ht="82.5" customHeight="1">
      <c r="B14" s="135"/>
      <c r="C14" s="135"/>
      <c r="D14" s="135"/>
      <c r="E14" s="135"/>
      <c r="F14" s="135"/>
      <c r="G14" s="135"/>
      <c r="H14" s="135"/>
    </row>
    <row r="15" spans="1:11" ht="17.25" customHeight="1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</row>
    <row r="16" spans="1:11" s="11" customFormat="1" ht="28.5" customHeight="1">
      <c r="A16" s="9"/>
      <c r="B16" s="132" t="s">
        <v>44</v>
      </c>
      <c r="C16" s="132"/>
      <c r="D16" s="132"/>
      <c r="E16" s="132"/>
      <c r="F16" s="10">
        <f>SUM(G16+H16)</f>
        <v>1281566.3999999999</v>
      </c>
      <c r="G16" s="10">
        <f>G17+G44</f>
        <v>474257.9</v>
      </c>
      <c r="H16" s="10">
        <f>H17+H44</f>
        <v>807308.5</v>
      </c>
      <c r="J16" s="45"/>
      <c r="K16" s="45"/>
    </row>
    <row r="17" spans="1:11" s="11" customFormat="1" ht="27" customHeight="1">
      <c r="A17" s="9"/>
      <c r="B17" s="133" t="s">
        <v>46</v>
      </c>
      <c r="C17" s="133"/>
      <c r="D17" s="133"/>
      <c r="E17" s="133"/>
      <c r="F17" s="15">
        <f t="shared" ref="F17:F96" si="0">G17+H17</f>
        <v>344894.60000000003</v>
      </c>
      <c r="G17" s="15">
        <f>G18+G21+G26+G39</f>
        <v>344894.60000000003</v>
      </c>
      <c r="H17" s="15"/>
      <c r="J17" s="45"/>
      <c r="K17" s="45"/>
    </row>
    <row r="18" spans="1:11" s="11" customFormat="1" ht="36.75" customHeight="1">
      <c r="A18" s="9"/>
      <c r="B18" s="103" t="s">
        <v>60</v>
      </c>
      <c r="C18" s="103"/>
      <c r="D18" s="103"/>
      <c r="E18" s="65" t="s">
        <v>64</v>
      </c>
      <c r="F18" s="10">
        <f t="shared" si="0"/>
        <v>5000</v>
      </c>
      <c r="G18" s="15">
        <f>G19</f>
        <v>5000</v>
      </c>
      <c r="H18" s="15"/>
      <c r="J18" s="45"/>
      <c r="K18" s="45"/>
    </row>
    <row r="19" spans="1:11" s="11" customFormat="1" ht="36.75" customHeight="1">
      <c r="A19" s="9"/>
      <c r="B19" s="103" t="s">
        <v>61</v>
      </c>
      <c r="C19" s="103"/>
      <c r="D19" s="103"/>
      <c r="E19" s="65" t="s">
        <v>65</v>
      </c>
      <c r="F19" s="10">
        <f t="shared" si="0"/>
        <v>5000</v>
      </c>
      <c r="G19" s="15">
        <f>G20</f>
        <v>5000</v>
      </c>
      <c r="H19" s="15"/>
      <c r="J19" s="45"/>
      <c r="K19" s="45"/>
    </row>
    <row r="20" spans="1:11" s="11" customFormat="1" ht="72" customHeight="1">
      <c r="A20" s="9"/>
      <c r="B20" s="85" t="s">
        <v>61</v>
      </c>
      <c r="C20" s="106" t="s">
        <v>66</v>
      </c>
      <c r="D20" s="106" t="s">
        <v>11</v>
      </c>
      <c r="E20" s="86" t="s">
        <v>62</v>
      </c>
      <c r="F20" s="20">
        <f t="shared" si="0"/>
        <v>5000</v>
      </c>
      <c r="G20" s="21">
        <v>5000</v>
      </c>
      <c r="H20" s="21"/>
      <c r="J20" s="45"/>
      <c r="K20" s="45"/>
    </row>
    <row r="21" spans="1:11" s="11" customFormat="1" ht="29.25" customHeight="1">
      <c r="A21" s="9"/>
      <c r="B21" s="54" t="s">
        <v>7</v>
      </c>
      <c r="C21" s="54"/>
      <c r="D21" s="54"/>
      <c r="E21" s="78" t="s">
        <v>8</v>
      </c>
      <c r="F21" s="79">
        <f>G21+H21</f>
        <v>8543.1</v>
      </c>
      <c r="G21" s="79">
        <f>G22</f>
        <v>8543.1</v>
      </c>
      <c r="H21" s="79"/>
      <c r="J21" s="45"/>
      <c r="K21" s="45"/>
    </row>
    <row r="22" spans="1:11" s="11" customFormat="1" ht="29.25" customHeight="1">
      <c r="A22" s="9"/>
      <c r="B22" s="54" t="s">
        <v>9</v>
      </c>
      <c r="C22" s="54"/>
      <c r="D22" s="54"/>
      <c r="E22" s="78" t="s">
        <v>10</v>
      </c>
      <c r="F22" s="79">
        <f>G22+H22</f>
        <v>8543.1</v>
      </c>
      <c r="G22" s="79">
        <f>G23+G24+G25</f>
        <v>8543.1</v>
      </c>
      <c r="H22" s="79"/>
      <c r="J22" s="45"/>
      <c r="K22" s="45"/>
    </row>
    <row r="23" spans="1:11" s="11" customFormat="1" ht="55.5" customHeight="1">
      <c r="A23" s="9"/>
      <c r="B23" s="80" t="s">
        <v>9</v>
      </c>
      <c r="C23" s="80" t="s">
        <v>47</v>
      </c>
      <c r="D23" s="80" t="s">
        <v>12</v>
      </c>
      <c r="E23" s="23" t="s">
        <v>88</v>
      </c>
      <c r="F23" s="64">
        <f>G23+H23</f>
        <v>2651.3</v>
      </c>
      <c r="G23" s="64">
        <v>2651.3</v>
      </c>
      <c r="H23" s="64"/>
      <c r="J23" s="45"/>
      <c r="K23" s="45"/>
    </row>
    <row r="24" spans="1:11" s="11" customFormat="1" ht="54.75" customHeight="1">
      <c r="A24" s="9"/>
      <c r="B24" s="80" t="s">
        <v>9</v>
      </c>
      <c r="C24" s="80" t="s">
        <v>47</v>
      </c>
      <c r="D24" s="80" t="s">
        <v>12</v>
      </c>
      <c r="E24" s="23" t="s">
        <v>77</v>
      </c>
      <c r="F24" s="64">
        <f t="shared" ref="F24:F25" si="1">G24+H24</f>
        <v>5571.8</v>
      </c>
      <c r="G24" s="64">
        <v>5571.8</v>
      </c>
      <c r="H24" s="64"/>
      <c r="J24" s="45"/>
      <c r="K24" s="45"/>
    </row>
    <row r="25" spans="1:11" s="11" customFormat="1" ht="53.25" customHeight="1">
      <c r="A25" s="9"/>
      <c r="B25" s="80" t="s">
        <v>9</v>
      </c>
      <c r="C25" s="80" t="s">
        <v>47</v>
      </c>
      <c r="D25" s="80" t="s">
        <v>12</v>
      </c>
      <c r="E25" s="87" t="s">
        <v>81</v>
      </c>
      <c r="F25" s="64">
        <f t="shared" si="1"/>
        <v>320</v>
      </c>
      <c r="G25" s="64">
        <v>320</v>
      </c>
      <c r="H25" s="64"/>
      <c r="J25" s="45"/>
      <c r="K25" s="45"/>
    </row>
    <row r="26" spans="1:11" s="11" customFormat="1" ht="27" customHeight="1">
      <c r="A26" s="9"/>
      <c r="B26" s="18" t="s">
        <v>13</v>
      </c>
      <c r="C26" s="18"/>
      <c r="D26" s="18"/>
      <c r="E26" s="51" t="s">
        <v>14</v>
      </c>
      <c r="F26" s="10">
        <f t="shared" si="0"/>
        <v>90658.6</v>
      </c>
      <c r="G26" s="10">
        <f>G27+G32</f>
        <v>90658.6</v>
      </c>
      <c r="H26" s="10"/>
      <c r="J26" s="52"/>
      <c r="K26" s="45"/>
    </row>
    <row r="27" spans="1:11" s="11" customFormat="1" ht="28.5" customHeight="1">
      <c r="A27" s="9"/>
      <c r="B27" s="60" t="s">
        <v>56</v>
      </c>
      <c r="C27" s="61"/>
      <c r="D27" s="61"/>
      <c r="E27" s="62" t="s">
        <v>57</v>
      </c>
      <c r="F27" s="10">
        <f t="shared" si="0"/>
        <v>35300</v>
      </c>
      <c r="G27" s="10">
        <f>SUM(G28:G31)</f>
        <v>35300</v>
      </c>
      <c r="H27" s="10"/>
      <c r="J27" s="52"/>
      <c r="K27" s="45"/>
    </row>
    <row r="28" spans="1:11" s="92" customFormat="1" ht="30" customHeight="1">
      <c r="A28" s="91"/>
      <c r="B28" s="63" t="s">
        <v>56</v>
      </c>
      <c r="C28" s="106" t="s">
        <v>119</v>
      </c>
      <c r="D28" s="63" t="s">
        <v>11</v>
      </c>
      <c r="E28" s="87" t="s">
        <v>94</v>
      </c>
      <c r="F28" s="64">
        <f t="shared" ref="F28:F33" si="2">G28+H28</f>
        <v>1000</v>
      </c>
      <c r="G28" s="20">
        <v>1000</v>
      </c>
      <c r="H28" s="20"/>
      <c r="J28" s="93"/>
      <c r="K28" s="94"/>
    </row>
    <row r="29" spans="1:11" s="11" customFormat="1" ht="32.25" customHeight="1">
      <c r="A29" s="9"/>
      <c r="B29" s="63" t="s">
        <v>56</v>
      </c>
      <c r="C29" s="106" t="s">
        <v>119</v>
      </c>
      <c r="D29" s="63" t="s">
        <v>11</v>
      </c>
      <c r="E29" s="87" t="s">
        <v>58</v>
      </c>
      <c r="F29" s="64">
        <f t="shared" si="2"/>
        <v>20000</v>
      </c>
      <c r="G29" s="64">
        <f>20000</f>
        <v>20000</v>
      </c>
      <c r="H29" s="64"/>
      <c r="J29" s="52"/>
      <c r="K29" s="45"/>
    </row>
    <row r="30" spans="1:11" s="11" customFormat="1" ht="32.25" customHeight="1">
      <c r="A30" s="9"/>
      <c r="B30" s="63" t="s">
        <v>56</v>
      </c>
      <c r="C30" s="106" t="s">
        <v>119</v>
      </c>
      <c r="D30" s="63" t="s">
        <v>11</v>
      </c>
      <c r="E30" s="87" t="s">
        <v>59</v>
      </c>
      <c r="F30" s="64">
        <f t="shared" si="2"/>
        <v>9300</v>
      </c>
      <c r="G30" s="64">
        <v>9300</v>
      </c>
      <c r="H30" s="64"/>
      <c r="J30" s="52"/>
      <c r="K30" s="45"/>
    </row>
    <row r="31" spans="1:11" s="11" customFormat="1" ht="32.25" customHeight="1">
      <c r="A31" s="9"/>
      <c r="B31" s="63" t="s">
        <v>56</v>
      </c>
      <c r="C31" s="106" t="s">
        <v>119</v>
      </c>
      <c r="D31" s="63" t="s">
        <v>11</v>
      </c>
      <c r="E31" s="90" t="s">
        <v>93</v>
      </c>
      <c r="F31" s="64">
        <f t="shared" si="2"/>
        <v>5000</v>
      </c>
      <c r="G31" s="64">
        <v>5000</v>
      </c>
      <c r="H31" s="64"/>
      <c r="J31" s="52"/>
      <c r="K31" s="45"/>
    </row>
    <row r="32" spans="1:11" s="11" customFormat="1" ht="27.75" customHeight="1">
      <c r="A32" s="9"/>
      <c r="B32" s="18" t="s">
        <v>15</v>
      </c>
      <c r="C32" s="18"/>
      <c r="D32" s="18"/>
      <c r="E32" s="51" t="s">
        <v>16</v>
      </c>
      <c r="F32" s="10">
        <f t="shared" si="2"/>
        <v>55358.600000000006</v>
      </c>
      <c r="G32" s="10">
        <f>SUM(G33:G38)</f>
        <v>55358.600000000006</v>
      </c>
      <c r="H32" s="10"/>
      <c r="J32" s="45"/>
      <c r="K32" s="45"/>
    </row>
    <row r="33" spans="1:252" s="11" customFormat="1" ht="40.5" customHeight="1">
      <c r="A33" s="9"/>
      <c r="B33" s="106" t="s">
        <v>15</v>
      </c>
      <c r="C33" s="108" t="s">
        <v>120</v>
      </c>
      <c r="D33" s="106" t="s">
        <v>11</v>
      </c>
      <c r="E33" s="53" t="s">
        <v>82</v>
      </c>
      <c r="F33" s="20">
        <f t="shared" si="2"/>
        <v>7324.7</v>
      </c>
      <c r="G33" s="20">
        <v>7324.7</v>
      </c>
      <c r="H33" s="20"/>
      <c r="J33" s="45"/>
      <c r="K33" s="45"/>
    </row>
    <row r="34" spans="1:252" s="11" customFormat="1" ht="36.75" customHeight="1">
      <c r="A34" s="9"/>
      <c r="B34" s="106" t="s">
        <v>15</v>
      </c>
      <c r="C34" s="108" t="s">
        <v>121</v>
      </c>
      <c r="D34" s="106" t="s">
        <v>12</v>
      </c>
      <c r="E34" s="53" t="s">
        <v>83</v>
      </c>
      <c r="F34" s="20">
        <f t="shared" ref="F34:F37" si="3">G34+H34</f>
        <v>5044.8999999999996</v>
      </c>
      <c r="G34" s="20">
        <v>5044.8999999999996</v>
      </c>
      <c r="H34" s="20"/>
      <c r="J34" s="45"/>
      <c r="K34" s="45"/>
    </row>
    <row r="35" spans="1:252" s="11" customFormat="1" ht="41.25" customHeight="1">
      <c r="A35" s="9"/>
      <c r="B35" s="106" t="s">
        <v>15</v>
      </c>
      <c r="C35" s="108" t="s">
        <v>122</v>
      </c>
      <c r="D35" s="106" t="s">
        <v>11</v>
      </c>
      <c r="E35" s="53" t="s">
        <v>101</v>
      </c>
      <c r="F35" s="20">
        <f t="shared" si="3"/>
        <v>8849.7999999999993</v>
      </c>
      <c r="G35" s="20">
        <v>8849.7999999999993</v>
      </c>
      <c r="H35" s="20"/>
      <c r="J35" s="45"/>
      <c r="K35" s="45"/>
    </row>
    <row r="36" spans="1:252" s="11" customFormat="1" ht="39" customHeight="1">
      <c r="A36" s="9"/>
      <c r="B36" s="106" t="s">
        <v>15</v>
      </c>
      <c r="C36" s="108" t="s">
        <v>123</v>
      </c>
      <c r="D36" s="106" t="s">
        <v>12</v>
      </c>
      <c r="E36" s="23" t="s">
        <v>132</v>
      </c>
      <c r="F36" s="20">
        <f t="shared" si="3"/>
        <v>20544.7</v>
      </c>
      <c r="G36" s="20">
        <f>20384.7+100+60</f>
        <v>20544.7</v>
      </c>
      <c r="H36" s="21"/>
      <c r="J36" s="45"/>
      <c r="K36" s="45"/>
    </row>
    <row r="37" spans="1:252" s="11" customFormat="1" ht="55.5" customHeight="1">
      <c r="A37" s="9"/>
      <c r="B37" s="89" t="s">
        <v>15</v>
      </c>
      <c r="C37" s="108" t="s">
        <v>124</v>
      </c>
      <c r="D37" s="106" t="s">
        <v>12</v>
      </c>
      <c r="E37" s="23" t="s">
        <v>84</v>
      </c>
      <c r="F37" s="20">
        <f t="shared" si="3"/>
        <v>8695.7000000000007</v>
      </c>
      <c r="G37" s="24">
        <v>8695.7000000000007</v>
      </c>
      <c r="H37" s="24"/>
      <c r="J37" s="45"/>
      <c r="K37" s="45"/>
    </row>
    <row r="38" spans="1:252" s="11" customFormat="1" ht="53.25" customHeight="1">
      <c r="A38" s="9"/>
      <c r="B38" s="89" t="s">
        <v>15</v>
      </c>
      <c r="C38" s="108" t="s">
        <v>125</v>
      </c>
      <c r="D38" s="106" t="s">
        <v>12</v>
      </c>
      <c r="E38" s="23" t="s">
        <v>85</v>
      </c>
      <c r="F38" s="20">
        <f t="shared" ref="F38" si="4">G38+H38</f>
        <v>4898.8</v>
      </c>
      <c r="G38" s="24">
        <v>4898.8</v>
      </c>
      <c r="H38" s="24"/>
      <c r="J38" s="45"/>
      <c r="K38" s="45"/>
    </row>
    <row r="39" spans="1:252" s="11" customFormat="1" ht="27" customHeight="1">
      <c r="A39" s="9"/>
      <c r="B39" s="56" t="s">
        <v>54</v>
      </c>
      <c r="C39" s="57"/>
      <c r="D39" s="58"/>
      <c r="E39" s="59" t="s">
        <v>55</v>
      </c>
      <c r="F39" s="10">
        <f>G39+H39</f>
        <v>240692.90000000002</v>
      </c>
      <c r="G39" s="10">
        <f>G42+G40</f>
        <v>240692.90000000002</v>
      </c>
      <c r="H39" s="21"/>
      <c r="J39" s="45"/>
      <c r="K39" s="45"/>
    </row>
    <row r="40" spans="1:252" s="11" customFormat="1" ht="27" customHeight="1">
      <c r="A40" s="9"/>
      <c r="B40" s="54" t="s">
        <v>70</v>
      </c>
      <c r="C40" s="68"/>
      <c r="D40" s="69"/>
      <c r="E40" s="61" t="s">
        <v>71</v>
      </c>
      <c r="F40" s="70">
        <f t="shared" ref="F40" si="5">G40+H40</f>
        <v>207801.2</v>
      </c>
      <c r="G40" s="70">
        <f>G41</f>
        <v>207801.2</v>
      </c>
      <c r="H40" s="21"/>
      <c r="J40" s="45"/>
      <c r="K40" s="45"/>
    </row>
    <row r="41" spans="1:252" s="11" customFormat="1" ht="55.5" customHeight="1">
      <c r="A41" s="9"/>
      <c r="B41" s="71">
        <v>1102</v>
      </c>
      <c r="C41" s="63" t="s">
        <v>118</v>
      </c>
      <c r="D41" s="71">
        <v>400</v>
      </c>
      <c r="E41" s="72" t="s">
        <v>72</v>
      </c>
      <c r="F41" s="73">
        <f>G41+H41</f>
        <v>207801.2</v>
      </c>
      <c r="G41" s="73">
        <f>50000+157801.2</f>
        <v>207801.2</v>
      </c>
      <c r="H41" s="64"/>
      <c r="J41" s="45"/>
      <c r="K41" s="45"/>
    </row>
    <row r="42" spans="1:252" s="11" customFormat="1" ht="30.75" customHeight="1">
      <c r="A42" s="9"/>
      <c r="B42" s="18" t="s">
        <v>49</v>
      </c>
      <c r="C42" s="18"/>
      <c r="D42" s="18"/>
      <c r="E42" s="104" t="s">
        <v>50</v>
      </c>
      <c r="F42" s="10">
        <f>G42+H42</f>
        <v>32891.699999999997</v>
      </c>
      <c r="G42" s="10">
        <f>G43</f>
        <v>32891.699999999997</v>
      </c>
      <c r="H42" s="21"/>
      <c r="J42" s="45"/>
      <c r="K42" s="45"/>
    </row>
    <row r="43" spans="1:252" s="11" customFormat="1" ht="40.5" customHeight="1">
      <c r="A43" s="9"/>
      <c r="B43" s="106">
        <v>1105</v>
      </c>
      <c r="C43" s="106" t="s">
        <v>118</v>
      </c>
      <c r="D43" s="106">
        <v>400</v>
      </c>
      <c r="E43" s="100" t="s">
        <v>51</v>
      </c>
      <c r="F43" s="20">
        <f>G43+H43</f>
        <v>32891.699999999997</v>
      </c>
      <c r="G43" s="20">
        <f>37868-4976.3</f>
        <v>32891.699999999997</v>
      </c>
      <c r="H43" s="21"/>
      <c r="J43" s="45"/>
      <c r="K43" s="45"/>
    </row>
    <row r="44" spans="1:252" s="11" customFormat="1" ht="30" customHeight="1">
      <c r="A44" s="9"/>
      <c r="B44" s="122" t="s">
        <v>45</v>
      </c>
      <c r="C44" s="122"/>
      <c r="D44" s="122"/>
      <c r="E44" s="122"/>
      <c r="F44" s="10">
        <f>F45+F56+F63+F78</f>
        <v>914452.79999999993</v>
      </c>
      <c r="G44" s="10">
        <f>G45+G56+G63+G78+G85</f>
        <v>129363.3</v>
      </c>
      <c r="H44" s="10">
        <f>H45+H56+H63+H78+H85</f>
        <v>807308.5</v>
      </c>
      <c r="J44" s="45"/>
      <c r="K44" s="45"/>
    </row>
    <row r="45" spans="1:252" ht="29.25" customHeight="1">
      <c r="A45" s="106"/>
      <c r="B45" s="12" t="s">
        <v>7</v>
      </c>
      <c r="C45" s="12"/>
      <c r="D45" s="13"/>
      <c r="E45" s="14" t="s">
        <v>8</v>
      </c>
      <c r="F45" s="15">
        <f t="shared" si="0"/>
        <v>284596</v>
      </c>
      <c r="G45" s="10">
        <f>G46+G48</f>
        <v>28226.3</v>
      </c>
      <c r="H45" s="10">
        <f>H46+H48</f>
        <v>256369.7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</row>
    <row r="46" spans="1:252" ht="29.25" customHeight="1">
      <c r="A46" s="106"/>
      <c r="B46" s="12" t="s">
        <v>74</v>
      </c>
      <c r="C46" s="12"/>
      <c r="D46" s="13"/>
      <c r="E46" s="14" t="s">
        <v>75</v>
      </c>
      <c r="F46" s="10">
        <f t="shared" si="0"/>
        <v>11024</v>
      </c>
      <c r="G46" s="10">
        <f>G47</f>
        <v>1070.3</v>
      </c>
      <c r="H46" s="10">
        <f>H47</f>
        <v>9953.7000000000007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</row>
    <row r="47" spans="1:252" s="75" customFormat="1" ht="58.5" customHeight="1">
      <c r="A47" s="106"/>
      <c r="B47" s="108" t="s">
        <v>74</v>
      </c>
      <c r="C47" s="108" t="s">
        <v>126</v>
      </c>
      <c r="D47" s="13">
        <v>200</v>
      </c>
      <c r="E47" s="77" t="s">
        <v>76</v>
      </c>
      <c r="F47" s="21">
        <f>G47+H47</f>
        <v>11024</v>
      </c>
      <c r="G47" s="20">
        <v>1070.3</v>
      </c>
      <c r="H47" s="20">
        <v>9953.7000000000007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</row>
    <row r="48" spans="1:252" s="5" customFormat="1" ht="30.75" customHeight="1">
      <c r="A48" s="17"/>
      <c r="B48" s="18" t="s">
        <v>9</v>
      </c>
      <c r="C48" s="19"/>
      <c r="D48" s="19"/>
      <c r="E48" s="103" t="s">
        <v>10</v>
      </c>
      <c r="F48" s="15">
        <f t="shared" si="0"/>
        <v>273572</v>
      </c>
      <c r="G48" s="15">
        <f>SUM(G49:G55)</f>
        <v>27156</v>
      </c>
      <c r="H48" s="15">
        <f>SUM(H49:H55)</f>
        <v>246416</v>
      </c>
      <c r="J48" s="46"/>
      <c r="K48" s="46"/>
    </row>
    <row r="49" spans="1:13" ht="39" customHeight="1">
      <c r="A49" s="17"/>
      <c r="B49" s="105"/>
      <c r="C49" s="63" t="s">
        <v>112</v>
      </c>
      <c r="D49" s="105"/>
      <c r="E49" s="138" t="s">
        <v>33</v>
      </c>
      <c r="F49" s="20">
        <f t="shared" si="0"/>
        <v>75865.899999999994</v>
      </c>
      <c r="G49" s="20"/>
      <c r="H49" s="21">
        <v>75865.899999999994</v>
      </c>
      <c r="J49" s="50"/>
      <c r="K49" s="50"/>
    </row>
    <row r="50" spans="1:13" ht="30" customHeight="1">
      <c r="A50" s="17"/>
      <c r="B50" s="116" t="s">
        <v>9</v>
      </c>
      <c r="C50" s="63" t="s">
        <v>111</v>
      </c>
      <c r="D50" s="116" t="s">
        <v>12</v>
      </c>
      <c r="E50" s="118" t="s">
        <v>114</v>
      </c>
      <c r="F50" s="20">
        <f t="shared" ref="F50:F51" si="6">G50+H50</f>
        <v>20550.099999999999</v>
      </c>
      <c r="G50" s="20"/>
      <c r="H50" s="21">
        <v>20550.099999999999</v>
      </c>
      <c r="J50" s="50"/>
      <c r="K50" s="50"/>
    </row>
    <row r="51" spans="1:13" ht="30.75" customHeight="1">
      <c r="A51" s="17"/>
      <c r="B51" s="117"/>
      <c r="C51" s="63" t="s">
        <v>113</v>
      </c>
      <c r="D51" s="117"/>
      <c r="E51" s="119"/>
      <c r="F51" s="20">
        <f t="shared" si="6"/>
        <v>1546.8</v>
      </c>
      <c r="G51" s="20">
        <v>1546.8</v>
      </c>
      <c r="H51" s="21"/>
      <c r="J51" s="50"/>
      <c r="K51" s="50"/>
    </row>
    <row r="52" spans="1:13" ht="28.5" customHeight="1">
      <c r="A52" s="17"/>
      <c r="B52" s="116" t="s">
        <v>9</v>
      </c>
      <c r="C52" s="63" t="s">
        <v>104</v>
      </c>
      <c r="D52" s="116" t="s">
        <v>12</v>
      </c>
      <c r="E52" s="118" t="s">
        <v>100</v>
      </c>
      <c r="F52" s="20">
        <f>G52+H52</f>
        <v>9018.9</v>
      </c>
      <c r="G52" s="20">
        <v>9018.9</v>
      </c>
      <c r="H52" s="21"/>
      <c r="J52" s="50"/>
      <c r="K52" s="50"/>
    </row>
    <row r="53" spans="1:13" ht="28.5" customHeight="1">
      <c r="A53" s="17"/>
      <c r="B53" s="120"/>
      <c r="C53" s="63" t="s">
        <v>111</v>
      </c>
      <c r="D53" s="120"/>
      <c r="E53" s="121"/>
      <c r="F53" s="20">
        <f>G53+H53</f>
        <v>150000</v>
      </c>
      <c r="G53" s="98"/>
      <c r="H53" s="21">
        <v>150000</v>
      </c>
      <c r="J53" s="50"/>
      <c r="K53" s="50"/>
    </row>
    <row r="54" spans="1:13" ht="28.5" customHeight="1">
      <c r="A54" s="17"/>
      <c r="B54" s="117"/>
      <c r="C54" s="63" t="s">
        <v>113</v>
      </c>
      <c r="D54" s="117"/>
      <c r="E54" s="119"/>
      <c r="F54" s="20">
        <f>G54+H54</f>
        <v>11290.300000000001</v>
      </c>
      <c r="G54" s="20">
        <f>25509.2-5200-9018.9</f>
        <v>11290.300000000001</v>
      </c>
      <c r="H54" s="21"/>
      <c r="J54" s="50"/>
      <c r="K54" s="50"/>
    </row>
    <row r="55" spans="1:13" ht="41.25" customHeight="1">
      <c r="A55" s="17"/>
      <c r="B55" s="105" t="s">
        <v>9</v>
      </c>
      <c r="C55" s="108" t="s">
        <v>104</v>
      </c>
      <c r="D55" s="105" t="s">
        <v>12</v>
      </c>
      <c r="E55" s="66" t="s">
        <v>63</v>
      </c>
      <c r="F55" s="20">
        <f t="shared" si="0"/>
        <v>5300</v>
      </c>
      <c r="G55" s="20">
        <f>15000+300-10000</f>
        <v>5300</v>
      </c>
      <c r="H55" s="21"/>
      <c r="J55" s="50"/>
      <c r="K55" s="50"/>
    </row>
    <row r="56" spans="1:13" ht="29.25" customHeight="1">
      <c r="A56" s="22"/>
      <c r="B56" s="12" t="s">
        <v>13</v>
      </c>
      <c r="C56" s="106"/>
      <c r="D56" s="106"/>
      <c r="E56" s="104" t="s">
        <v>14</v>
      </c>
      <c r="F56" s="10">
        <f t="shared" si="0"/>
        <v>68175.600000000006</v>
      </c>
      <c r="G56" s="10">
        <f>G57</f>
        <v>28281.9</v>
      </c>
      <c r="H56" s="10">
        <f>H57</f>
        <v>39893.699999999997</v>
      </c>
      <c r="J56" s="50"/>
      <c r="K56" s="50"/>
    </row>
    <row r="57" spans="1:13" ht="31.5" customHeight="1">
      <c r="A57" s="22"/>
      <c r="B57" s="12" t="s">
        <v>15</v>
      </c>
      <c r="C57" s="12"/>
      <c r="D57" s="12"/>
      <c r="E57" s="104" t="s">
        <v>16</v>
      </c>
      <c r="F57" s="10">
        <f t="shared" si="0"/>
        <v>68175.600000000006</v>
      </c>
      <c r="G57" s="10">
        <f>SUM(G58:G62)</f>
        <v>28281.9</v>
      </c>
      <c r="H57" s="10">
        <f>SUM(H58:H62)</f>
        <v>39893.699999999997</v>
      </c>
      <c r="J57" s="50"/>
      <c r="K57" s="50"/>
    </row>
    <row r="58" spans="1:13" ht="48" customHeight="1">
      <c r="A58" s="22"/>
      <c r="B58" s="80" t="s">
        <v>15</v>
      </c>
      <c r="C58" s="63" t="s">
        <v>138</v>
      </c>
      <c r="D58" s="80" t="s">
        <v>12</v>
      </c>
      <c r="E58" s="23" t="s">
        <v>32</v>
      </c>
      <c r="F58" s="20">
        <f t="shared" si="0"/>
        <v>47314</v>
      </c>
      <c r="G58" s="24">
        <f>15600-8179.7</f>
        <v>7420.3</v>
      </c>
      <c r="H58" s="24">
        <f>37500+2393.7</f>
        <v>39893.699999999997</v>
      </c>
      <c r="J58" s="50"/>
      <c r="K58" s="50"/>
    </row>
    <row r="59" spans="1:13" ht="47.25" customHeight="1">
      <c r="A59" s="22"/>
      <c r="B59" s="89" t="s">
        <v>15</v>
      </c>
      <c r="C59" s="108" t="s">
        <v>127</v>
      </c>
      <c r="D59" s="106" t="s">
        <v>12</v>
      </c>
      <c r="E59" s="23" t="s">
        <v>133</v>
      </c>
      <c r="F59" s="20">
        <f t="shared" si="0"/>
        <v>3743.7</v>
      </c>
      <c r="G59" s="24">
        <v>3743.7</v>
      </c>
      <c r="H59" s="24"/>
      <c r="J59" s="50"/>
      <c r="K59" s="50"/>
    </row>
    <row r="60" spans="1:13" ht="40.5" customHeight="1">
      <c r="A60" s="22"/>
      <c r="B60" s="89" t="s">
        <v>15</v>
      </c>
      <c r="C60" s="108" t="s">
        <v>128</v>
      </c>
      <c r="D60" s="106" t="s">
        <v>12</v>
      </c>
      <c r="E60" s="23" t="s">
        <v>86</v>
      </c>
      <c r="F60" s="20">
        <f t="shared" si="0"/>
        <v>6217.9</v>
      </c>
      <c r="G60" s="24">
        <f>6215.9+2</f>
        <v>6217.9</v>
      </c>
      <c r="H60" s="24"/>
      <c r="J60" s="50"/>
      <c r="K60" s="50"/>
    </row>
    <row r="61" spans="1:13" ht="40.5" customHeight="1">
      <c r="A61" s="22"/>
      <c r="B61" s="106" t="s">
        <v>15</v>
      </c>
      <c r="C61" s="108" t="s">
        <v>115</v>
      </c>
      <c r="D61" s="106" t="s">
        <v>12</v>
      </c>
      <c r="E61" s="23" t="s">
        <v>91</v>
      </c>
      <c r="F61" s="20">
        <f t="shared" si="0"/>
        <v>10000</v>
      </c>
      <c r="G61" s="24">
        <v>10000</v>
      </c>
      <c r="H61" s="24"/>
      <c r="J61" s="50"/>
      <c r="K61" s="50"/>
    </row>
    <row r="62" spans="1:13" ht="40.5" customHeight="1">
      <c r="A62" s="22"/>
      <c r="B62" s="106" t="s">
        <v>15</v>
      </c>
      <c r="C62" s="108" t="s">
        <v>115</v>
      </c>
      <c r="D62" s="106" t="s">
        <v>12</v>
      </c>
      <c r="E62" s="23" t="s">
        <v>63</v>
      </c>
      <c r="F62" s="20">
        <f>G62+H62</f>
        <v>900</v>
      </c>
      <c r="G62" s="24">
        <f>300+600</f>
        <v>900</v>
      </c>
      <c r="H62" s="24"/>
      <c r="J62" s="50"/>
      <c r="K62" s="50"/>
    </row>
    <row r="63" spans="1:13" s="27" customFormat="1" ht="27.75" customHeight="1">
      <c r="A63" s="25"/>
      <c r="B63" s="18" t="s">
        <v>17</v>
      </c>
      <c r="C63" s="12"/>
      <c r="D63" s="18"/>
      <c r="E63" s="104" t="s">
        <v>18</v>
      </c>
      <c r="F63" s="10">
        <f t="shared" si="0"/>
        <v>284752.8</v>
      </c>
      <c r="G63" s="26">
        <f>G64+G71+G76</f>
        <v>48371.4</v>
      </c>
      <c r="H63" s="26">
        <f>H64+H71</f>
        <v>236381.4</v>
      </c>
      <c r="J63" s="47"/>
      <c r="K63" s="47"/>
      <c r="M63" s="28"/>
    </row>
    <row r="64" spans="1:13" ht="27.75" customHeight="1">
      <c r="A64" s="22"/>
      <c r="B64" s="12" t="s">
        <v>19</v>
      </c>
      <c r="C64" s="12"/>
      <c r="D64" s="12"/>
      <c r="E64" s="102" t="s">
        <v>20</v>
      </c>
      <c r="F64" s="10">
        <f t="shared" si="0"/>
        <v>27317.599999999999</v>
      </c>
      <c r="G64" s="10">
        <f>SUM(G65:G70)</f>
        <v>19851.2</v>
      </c>
      <c r="H64" s="10">
        <f>H69+H70+H67+H65</f>
        <v>7466.4</v>
      </c>
      <c r="J64" s="50"/>
      <c r="K64" s="50"/>
    </row>
    <row r="65" spans="1:11" ht="37.5" customHeight="1">
      <c r="A65" s="22"/>
      <c r="B65" s="114" t="s">
        <v>19</v>
      </c>
      <c r="C65" s="108" t="s">
        <v>139</v>
      </c>
      <c r="D65" s="114" t="s">
        <v>12</v>
      </c>
      <c r="E65" s="112" t="s">
        <v>135</v>
      </c>
      <c r="F65" s="20">
        <f>G65+H65</f>
        <v>3733.2</v>
      </c>
      <c r="G65" s="20"/>
      <c r="H65" s="20">
        <v>3733.2</v>
      </c>
      <c r="J65" s="50"/>
      <c r="K65" s="50"/>
    </row>
    <row r="66" spans="1:11" ht="37.5" customHeight="1">
      <c r="A66" s="22"/>
      <c r="B66" s="115"/>
      <c r="C66" s="108" t="s">
        <v>140</v>
      </c>
      <c r="D66" s="115"/>
      <c r="E66" s="113"/>
      <c r="F66" s="20">
        <f>G66+H66</f>
        <v>281.10000000000002</v>
      </c>
      <c r="G66" s="20">
        <v>281.10000000000002</v>
      </c>
      <c r="H66" s="20"/>
      <c r="J66" s="50"/>
      <c r="K66" s="50"/>
    </row>
    <row r="67" spans="1:11" ht="37.5" customHeight="1">
      <c r="A67" s="22"/>
      <c r="B67" s="114" t="s">
        <v>19</v>
      </c>
      <c r="C67" s="108" t="s">
        <v>139</v>
      </c>
      <c r="D67" s="114" t="s">
        <v>12</v>
      </c>
      <c r="E67" s="112" t="s">
        <v>134</v>
      </c>
      <c r="F67" s="20">
        <f>G67+H67</f>
        <v>3733.2</v>
      </c>
      <c r="G67" s="20"/>
      <c r="H67" s="20">
        <v>3733.2</v>
      </c>
      <c r="J67" s="50"/>
      <c r="K67" s="50"/>
    </row>
    <row r="68" spans="1:11" ht="37.5" customHeight="1">
      <c r="A68" s="22"/>
      <c r="B68" s="115"/>
      <c r="C68" s="108" t="s">
        <v>140</v>
      </c>
      <c r="D68" s="115"/>
      <c r="E68" s="113"/>
      <c r="F68" s="20">
        <f>G68+H68</f>
        <v>281.10000000000002</v>
      </c>
      <c r="G68" s="20">
        <v>281.10000000000002</v>
      </c>
      <c r="H68" s="20"/>
      <c r="J68" s="50"/>
      <c r="K68" s="50"/>
    </row>
    <row r="69" spans="1:11" ht="42.75" customHeight="1">
      <c r="A69" s="22"/>
      <c r="B69" s="108" t="s">
        <v>19</v>
      </c>
      <c r="C69" s="108" t="s">
        <v>105</v>
      </c>
      <c r="D69" s="108" t="s">
        <v>12</v>
      </c>
      <c r="E69" s="29" t="s">
        <v>99</v>
      </c>
      <c r="F69" s="20">
        <f t="shared" si="0"/>
        <v>18389</v>
      </c>
      <c r="G69" s="20">
        <v>18389</v>
      </c>
      <c r="H69" s="10"/>
      <c r="J69" s="44"/>
      <c r="K69" s="50"/>
    </row>
    <row r="70" spans="1:11" ht="44.25" customHeight="1">
      <c r="A70" s="22"/>
      <c r="B70" s="108" t="s">
        <v>19</v>
      </c>
      <c r="C70" s="108" t="s">
        <v>105</v>
      </c>
      <c r="D70" s="108" t="s">
        <v>12</v>
      </c>
      <c r="E70" s="29" t="s">
        <v>63</v>
      </c>
      <c r="F70" s="20">
        <f t="shared" si="0"/>
        <v>900</v>
      </c>
      <c r="G70" s="20">
        <f>700+200</f>
        <v>900</v>
      </c>
      <c r="H70" s="10"/>
      <c r="J70" s="44"/>
      <c r="K70" s="50"/>
    </row>
    <row r="71" spans="1:11" ht="30.75" customHeight="1">
      <c r="A71" s="22"/>
      <c r="B71" s="54" t="s">
        <v>52</v>
      </c>
      <c r="C71" s="54"/>
      <c r="D71" s="54"/>
      <c r="E71" s="55" t="s">
        <v>53</v>
      </c>
      <c r="F71" s="10">
        <f>G71+H71</f>
        <v>256935.2</v>
      </c>
      <c r="G71" s="10">
        <f>G72+G74+G75+G73</f>
        <v>28020.2</v>
      </c>
      <c r="H71" s="10">
        <f>H72+H74+H75+H73</f>
        <v>228915</v>
      </c>
      <c r="J71" s="44"/>
      <c r="K71" s="50"/>
    </row>
    <row r="72" spans="1:11" ht="33" customHeight="1">
      <c r="A72" s="22"/>
      <c r="B72" s="114" t="s">
        <v>52</v>
      </c>
      <c r="C72" s="108" t="s">
        <v>141</v>
      </c>
      <c r="D72" s="114" t="s">
        <v>12</v>
      </c>
      <c r="E72" s="112" t="s">
        <v>87</v>
      </c>
      <c r="F72" s="20">
        <f>G72+H72</f>
        <v>134402.6</v>
      </c>
      <c r="G72" s="20">
        <v>9408.2000000000007</v>
      </c>
      <c r="H72" s="20">
        <f>92495.8+32498.6</f>
        <v>124994.4</v>
      </c>
      <c r="J72" s="44"/>
      <c r="K72" s="50"/>
    </row>
    <row r="73" spans="1:11" ht="33" customHeight="1">
      <c r="A73" s="22"/>
      <c r="B73" s="115"/>
      <c r="C73" s="108" t="s">
        <v>142</v>
      </c>
      <c r="D73" s="115"/>
      <c r="E73" s="113"/>
      <c r="F73" s="20">
        <f>G73+H73</f>
        <v>111742.6</v>
      </c>
      <c r="G73" s="20">
        <v>7822</v>
      </c>
      <c r="H73" s="20">
        <v>103920.6</v>
      </c>
      <c r="J73" s="44"/>
      <c r="K73" s="50"/>
    </row>
    <row r="74" spans="1:11" ht="39" customHeight="1">
      <c r="A74" s="22"/>
      <c r="B74" s="111" t="s">
        <v>52</v>
      </c>
      <c r="C74" s="111" t="s">
        <v>105</v>
      </c>
      <c r="D74" s="111" t="s">
        <v>12</v>
      </c>
      <c r="E74" s="110" t="s">
        <v>89</v>
      </c>
      <c r="F74" s="99">
        <f>G74+H74</f>
        <v>8200</v>
      </c>
      <c r="G74" s="99">
        <f>3000+5200</f>
        <v>8200</v>
      </c>
      <c r="H74" s="99"/>
      <c r="J74" s="44"/>
      <c r="K74" s="50"/>
    </row>
    <row r="75" spans="1:11" ht="39.75" customHeight="1">
      <c r="A75" s="22"/>
      <c r="B75" s="111" t="s">
        <v>52</v>
      </c>
      <c r="C75" s="108" t="s">
        <v>105</v>
      </c>
      <c r="D75" s="111" t="s">
        <v>12</v>
      </c>
      <c r="E75" s="110" t="s">
        <v>63</v>
      </c>
      <c r="F75" s="20">
        <f>G75+H75</f>
        <v>2590</v>
      </c>
      <c r="G75" s="20">
        <f>2090+500</f>
        <v>2590</v>
      </c>
      <c r="H75" s="20"/>
      <c r="J75" s="44"/>
      <c r="K75" s="50"/>
    </row>
    <row r="76" spans="1:11" ht="27.75" customHeight="1">
      <c r="A76" s="22"/>
      <c r="B76" s="12" t="s">
        <v>95</v>
      </c>
      <c r="C76" s="95"/>
      <c r="D76" s="108"/>
      <c r="E76" s="96" t="s">
        <v>96</v>
      </c>
      <c r="F76" s="70">
        <f t="shared" ref="F76" si="7">G76+H76</f>
        <v>500</v>
      </c>
      <c r="G76" s="70">
        <f>G77</f>
        <v>500</v>
      </c>
      <c r="H76" s="70"/>
      <c r="J76" s="44"/>
      <c r="K76" s="50"/>
    </row>
    <row r="77" spans="1:11" ht="33.75" customHeight="1">
      <c r="A77" s="22"/>
      <c r="B77" s="108" t="s">
        <v>95</v>
      </c>
      <c r="C77" s="108" t="s">
        <v>105</v>
      </c>
      <c r="D77" s="108" t="s">
        <v>12</v>
      </c>
      <c r="E77" s="110" t="s">
        <v>92</v>
      </c>
      <c r="F77" s="73">
        <f>G77+H77</f>
        <v>500</v>
      </c>
      <c r="G77" s="73">
        <v>500</v>
      </c>
      <c r="H77" s="73"/>
      <c r="J77" s="44"/>
      <c r="K77" s="50"/>
    </row>
    <row r="78" spans="1:11" ht="25.5" customHeight="1">
      <c r="A78" s="22"/>
      <c r="B78" s="12" t="s">
        <v>34</v>
      </c>
      <c r="C78" s="108"/>
      <c r="D78" s="108"/>
      <c r="E78" s="104" t="s">
        <v>35</v>
      </c>
      <c r="F78" s="10">
        <f t="shared" si="0"/>
        <v>276928.40000000002</v>
      </c>
      <c r="G78" s="10">
        <f>G79+G83</f>
        <v>22928.400000000001</v>
      </c>
      <c r="H78" s="10">
        <f>H79</f>
        <v>254000</v>
      </c>
      <c r="J78" s="50"/>
      <c r="K78" s="50"/>
    </row>
    <row r="79" spans="1:11" ht="25.5" customHeight="1">
      <c r="A79" s="22"/>
      <c r="B79" s="12" t="s">
        <v>79</v>
      </c>
      <c r="C79" s="12"/>
      <c r="D79" s="12"/>
      <c r="E79" s="104" t="s">
        <v>78</v>
      </c>
      <c r="F79" s="10">
        <f t="shared" si="0"/>
        <v>276678.40000000002</v>
      </c>
      <c r="G79" s="10">
        <f>SUM(G80:G82)</f>
        <v>22678.400000000001</v>
      </c>
      <c r="H79" s="10">
        <f>SUM(H80:H82)</f>
        <v>254000</v>
      </c>
      <c r="J79" s="50"/>
      <c r="K79" s="50"/>
    </row>
    <row r="80" spans="1:11" ht="31.5" customHeight="1">
      <c r="A80" s="22"/>
      <c r="B80" s="114" t="s">
        <v>79</v>
      </c>
      <c r="C80" s="106" t="s">
        <v>136</v>
      </c>
      <c r="D80" s="114" t="s">
        <v>12</v>
      </c>
      <c r="E80" s="112" t="s">
        <v>90</v>
      </c>
      <c r="F80" s="20">
        <f>G80+H80</f>
        <v>254000</v>
      </c>
      <c r="G80" s="1"/>
      <c r="H80" s="20">
        <v>254000</v>
      </c>
      <c r="J80" s="48"/>
      <c r="K80" s="50"/>
    </row>
    <row r="81" spans="1:11" ht="31.5" customHeight="1">
      <c r="A81" s="22"/>
      <c r="B81" s="115"/>
      <c r="C81" s="106" t="s">
        <v>137</v>
      </c>
      <c r="D81" s="115"/>
      <c r="E81" s="113"/>
      <c r="F81" s="20">
        <f>G81+H81</f>
        <v>19118.400000000001</v>
      </c>
      <c r="G81" s="20">
        <f>25834-6715.6</f>
        <v>19118.400000000001</v>
      </c>
      <c r="H81" s="20"/>
      <c r="J81" s="48"/>
      <c r="K81" s="50"/>
    </row>
    <row r="82" spans="1:11" ht="38.25" customHeight="1">
      <c r="A82" s="22"/>
      <c r="B82" s="108" t="s">
        <v>79</v>
      </c>
      <c r="C82" s="106" t="s">
        <v>106</v>
      </c>
      <c r="D82" s="108" t="s">
        <v>12</v>
      </c>
      <c r="E82" s="29" t="s">
        <v>63</v>
      </c>
      <c r="F82" s="20">
        <f t="shared" si="0"/>
        <v>3560</v>
      </c>
      <c r="G82" s="20">
        <v>3560</v>
      </c>
      <c r="H82" s="20"/>
      <c r="J82" s="48"/>
      <c r="K82" s="50"/>
    </row>
    <row r="83" spans="1:11" ht="29.25" customHeight="1">
      <c r="A83" s="22"/>
      <c r="B83" s="12" t="s">
        <v>97</v>
      </c>
      <c r="C83" s="12"/>
      <c r="D83" s="12"/>
      <c r="E83" s="104" t="s">
        <v>98</v>
      </c>
      <c r="F83" s="10">
        <f t="shared" si="0"/>
        <v>250</v>
      </c>
      <c r="G83" s="10">
        <f>SUM(G84:G84)</f>
        <v>250</v>
      </c>
      <c r="H83" s="20"/>
      <c r="J83" s="48"/>
      <c r="K83" s="50"/>
    </row>
    <row r="84" spans="1:11" ht="38.25" customHeight="1">
      <c r="A84" s="22"/>
      <c r="B84" s="108" t="s">
        <v>97</v>
      </c>
      <c r="C84" s="106" t="s">
        <v>80</v>
      </c>
      <c r="D84" s="108" t="s">
        <v>12</v>
      </c>
      <c r="E84" s="29" t="s">
        <v>63</v>
      </c>
      <c r="F84" s="20">
        <f t="shared" si="0"/>
        <v>250</v>
      </c>
      <c r="G84" s="20">
        <f>250</f>
        <v>250</v>
      </c>
      <c r="H84" s="20"/>
      <c r="J84" s="48"/>
      <c r="K84" s="50"/>
    </row>
    <row r="85" spans="1:11" ht="30" customHeight="1">
      <c r="A85" s="22"/>
      <c r="B85" s="54" t="s">
        <v>54</v>
      </c>
      <c r="C85" s="68"/>
      <c r="D85" s="69"/>
      <c r="E85" s="78" t="s">
        <v>55</v>
      </c>
      <c r="F85" s="70">
        <f t="shared" si="0"/>
        <v>22219</v>
      </c>
      <c r="G85" s="70">
        <f>G86</f>
        <v>1555.3</v>
      </c>
      <c r="H85" s="70">
        <f>H86</f>
        <v>20663.7</v>
      </c>
      <c r="J85" s="48"/>
      <c r="K85" s="50"/>
    </row>
    <row r="86" spans="1:11" ht="28.5" customHeight="1">
      <c r="A86" s="22"/>
      <c r="B86" s="54" t="s">
        <v>70</v>
      </c>
      <c r="C86" s="68"/>
      <c r="D86" s="69"/>
      <c r="E86" s="61" t="s">
        <v>71</v>
      </c>
      <c r="F86" s="70">
        <f t="shared" si="0"/>
        <v>22219</v>
      </c>
      <c r="G86" s="70">
        <f>G88</f>
        <v>1555.3</v>
      </c>
      <c r="H86" s="70">
        <f>H87</f>
        <v>20663.7</v>
      </c>
      <c r="J86" s="48"/>
      <c r="K86" s="50"/>
    </row>
    <row r="87" spans="1:11" s="75" customFormat="1" ht="31.5" customHeight="1">
      <c r="A87" s="74"/>
      <c r="B87" s="116" t="s">
        <v>70</v>
      </c>
      <c r="C87" s="106" t="s">
        <v>116</v>
      </c>
      <c r="D87" s="116" t="s">
        <v>12</v>
      </c>
      <c r="E87" s="130" t="s">
        <v>107</v>
      </c>
      <c r="F87" s="73">
        <f>H87+G87</f>
        <v>20663.7</v>
      </c>
      <c r="H87" s="73">
        <v>20663.7</v>
      </c>
      <c r="J87" s="81"/>
      <c r="K87" s="76"/>
    </row>
    <row r="88" spans="1:11" s="75" customFormat="1" ht="31.5" customHeight="1">
      <c r="A88" s="74"/>
      <c r="B88" s="117"/>
      <c r="C88" s="106" t="s">
        <v>117</v>
      </c>
      <c r="D88" s="117"/>
      <c r="E88" s="131"/>
      <c r="F88" s="73">
        <f>G88+H88</f>
        <v>1555.3</v>
      </c>
      <c r="G88" s="73">
        <v>1555.3</v>
      </c>
      <c r="H88" s="73"/>
      <c r="J88" s="81"/>
      <c r="K88" s="76"/>
    </row>
    <row r="89" spans="1:11" ht="41.25" customHeight="1">
      <c r="A89" s="22"/>
      <c r="B89" s="122" t="s">
        <v>26</v>
      </c>
      <c r="C89" s="122"/>
      <c r="D89" s="122"/>
      <c r="E89" s="122"/>
      <c r="F89" s="10">
        <f t="shared" si="0"/>
        <v>6485.5</v>
      </c>
      <c r="G89" s="10">
        <f>G90+G94</f>
        <v>1417.5</v>
      </c>
      <c r="H89" s="10">
        <f>H90+H94</f>
        <v>5068</v>
      </c>
      <c r="J89" s="49"/>
      <c r="K89" s="49"/>
    </row>
    <row r="90" spans="1:11" ht="27.75" customHeight="1">
      <c r="A90" s="22"/>
      <c r="B90" s="12" t="s">
        <v>13</v>
      </c>
      <c r="C90" s="106"/>
      <c r="D90" s="106"/>
      <c r="E90" s="104" t="s">
        <v>14</v>
      </c>
      <c r="F90" s="10">
        <f t="shared" si="0"/>
        <v>1367.5</v>
      </c>
      <c r="G90" s="10">
        <f>G91</f>
        <v>1367.5</v>
      </c>
      <c r="H90" s="10"/>
      <c r="J90" s="50"/>
      <c r="K90" s="50"/>
    </row>
    <row r="91" spans="1:11" ht="27.75" customHeight="1">
      <c r="A91" s="22"/>
      <c r="B91" s="18" t="s">
        <v>27</v>
      </c>
      <c r="C91" s="101"/>
      <c r="D91" s="101"/>
      <c r="E91" s="30" t="s">
        <v>28</v>
      </c>
      <c r="F91" s="10">
        <f t="shared" si="0"/>
        <v>1367.5</v>
      </c>
      <c r="G91" s="10">
        <f>G92+G93</f>
        <v>1367.5</v>
      </c>
      <c r="H91" s="10"/>
      <c r="J91" s="50"/>
      <c r="K91" s="50"/>
    </row>
    <row r="92" spans="1:11" ht="45.75" customHeight="1">
      <c r="A92" s="22"/>
      <c r="B92" s="106" t="s">
        <v>27</v>
      </c>
      <c r="C92" s="108" t="s">
        <v>73</v>
      </c>
      <c r="D92" s="106">
        <v>200</v>
      </c>
      <c r="E92" s="23" t="s">
        <v>38</v>
      </c>
      <c r="F92" s="20">
        <f t="shared" si="0"/>
        <v>1287.5</v>
      </c>
      <c r="G92" s="88">
        <v>1287.5</v>
      </c>
      <c r="H92" s="10"/>
      <c r="J92" s="48"/>
      <c r="K92" s="48"/>
    </row>
    <row r="93" spans="1:11" ht="43.5" customHeight="1">
      <c r="A93" s="22"/>
      <c r="B93" s="106" t="s">
        <v>27</v>
      </c>
      <c r="C93" s="108" t="s">
        <v>73</v>
      </c>
      <c r="D93" s="106">
        <v>200</v>
      </c>
      <c r="E93" s="23" t="s">
        <v>29</v>
      </c>
      <c r="F93" s="20">
        <f t="shared" si="0"/>
        <v>80</v>
      </c>
      <c r="G93" s="24">
        <v>80</v>
      </c>
      <c r="H93" s="20"/>
      <c r="J93" s="50"/>
      <c r="K93" s="50"/>
    </row>
    <row r="94" spans="1:11" ht="28.5" customHeight="1">
      <c r="A94" s="22"/>
      <c r="B94" s="18" t="s">
        <v>21</v>
      </c>
      <c r="C94" s="31"/>
      <c r="D94" s="32"/>
      <c r="E94" s="30" t="s">
        <v>22</v>
      </c>
      <c r="F94" s="10">
        <f t="shared" si="0"/>
        <v>5118</v>
      </c>
      <c r="G94" s="10">
        <f>G95</f>
        <v>50</v>
      </c>
      <c r="H94" s="10">
        <f>H95</f>
        <v>5068</v>
      </c>
      <c r="J94" s="50"/>
      <c r="K94" s="50"/>
    </row>
    <row r="95" spans="1:11" ht="28.5" customHeight="1">
      <c r="A95" s="22"/>
      <c r="B95" s="18" t="s">
        <v>23</v>
      </c>
      <c r="C95" s="31"/>
      <c r="D95" s="32"/>
      <c r="E95" s="14" t="s">
        <v>24</v>
      </c>
      <c r="F95" s="10">
        <f t="shared" si="0"/>
        <v>5118</v>
      </c>
      <c r="G95" s="10">
        <f>SUM(G96:G97)</f>
        <v>50</v>
      </c>
      <c r="H95" s="10">
        <f>SUM(H96:H97)</f>
        <v>5068</v>
      </c>
      <c r="J95" s="50"/>
      <c r="K95" s="50"/>
    </row>
    <row r="96" spans="1:11" ht="33.75" customHeight="1">
      <c r="A96" s="22"/>
      <c r="B96" s="129" t="s">
        <v>23</v>
      </c>
      <c r="C96" s="106" t="s">
        <v>109</v>
      </c>
      <c r="D96" s="129" t="s">
        <v>12</v>
      </c>
      <c r="E96" s="124" t="s">
        <v>25</v>
      </c>
      <c r="F96" s="20">
        <f t="shared" si="0"/>
        <v>50</v>
      </c>
      <c r="G96" s="20">
        <v>50</v>
      </c>
      <c r="H96" s="10"/>
      <c r="J96" s="50"/>
      <c r="K96" s="50"/>
    </row>
    <row r="97" spans="1:11" ht="32.25" customHeight="1">
      <c r="A97" s="22"/>
      <c r="B97" s="129"/>
      <c r="C97" s="106" t="s">
        <v>108</v>
      </c>
      <c r="D97" s="129"/>
      <c r="E97" s="124"/>
      <c r="F97" s="20">
        <f>H97</f>
        <v>5068</v>
      </c>
      <c r="G97" s="20"/>
      <c r="H97" s="88">
        <v>5068</v>
      </c>
      <c r="J97" s="50"/>
      <c r="K97" s="50"/>
    </row>
    <row r="98" spans="1:11" ht="40.5" customHeight="1">
      <c r="A98" s="22"/>
      <c r="B98" s="122" t="s">
        <v>37</v>
      </c>
      <c r="C98" s="122"/>
      <c r="D98" s="122"/>
      <c r="E98" s="122"/>
      <c r="F98" s="10">
        <f t="shared" ref="F98:F108" si="8">G98+H98</f>
        <v>108284.79999999999</v>
      </c>
      <c r="G98" s="10">
        <f>G99</f>
        <v>973.4</v>
      </c>
      <c r="H98" s="10">
        <f>H99</f>
        <v>107311.4</v>
      </c>
      <c r="J98" s="50"/>
      <c r="K98" s="50"/>
    </row>
    <row r="99" spans="1:11" ht="24.75" customHeight="1">
      <c r="A99" s="22"/>
      <c r="B99" s="18" t="s">
        <v>21</v>
      </c>
      <c r="C99" s="31"/>
      <c r="D99" s="32"/>
      <c r="E99" s="30" t="s">
        <v>22</v>
      </c>
      <c r="F99" s="10">
        <f t="shared" si="8"/>
        <v>108284.79999999999</v>
      </c>
      <c r="G99" s="10">
        <f>G100</f>
        <v>973.4</v>
      </c>
      <c r="H99" s="10">
        <f>H100</f>
        <v>107311.4</v>
      </c>
      <c r="J99" s="50"/>
      <c r="K99" s="50"/>
    </row>
    <row r="100" spans="1:11" ht="24.75" customHeight="1">
      <c r="A100" s="22"/>
      <c r="B100" s="12" t="s">
        <v>23</v>
      </c>
      <c r="C100" s="82"/>
      <c r="D100" s="82"/>
      <c r="E100" s="83" t="s">
        <v>24</v>
      </c>
      <c r="F100" s="10">
        <f t="shared" si="8"/>
        <v>108284.79999999999</v>
      </c>
      <c r="G100" s="10">
        <f>G101+G102+G103</f>
        <v>973.4</v>
      </c>
      <c r="H100" s="10">
        <f>H101+H102+H103</f>
        <v>107311.4</v>
      </c>
      <c r="J100" s="50"/>
      <c r="K100" s="50"/>
    </row>
    <row r="101" spans="1:11" s="34" customFormat="1" ht="55.5" customHeight="1">
      <c r="A101" s="33"/>
      <c r="B101" s="108" t="s">
        <v>23</v>
      </c>
      <c r="C101" s="108" t="s">
        <v>110</v>
      </c>
      <c r="D101" s="108" t="s">
        <v>11</v>
      </c>
      <c r="E101" s="107" t="s">
        <v>31</v>
      </c>
      <c r="F101" s="20">
        <f t="shared" si="8"/>
        <v>94379.4</v>
      </c>
      <c r="G101" s="20"/>
      <c r="H101" s="88">
        <v>94379.4</v>
      </c>
      <c r="J101" s="50"/>
      <c r="K101" s="50"/>
    </row>
    <row r="102" spans="1:11" s="34" customFormat="1" ht="31.5" customHeight="1">
      <c r="A102" s="33"/>
      <c r="B102" s="123" t="s">
        <v>23</v>
      </c>
      <c r="C102" s="108" t="s">
        <v>130</v>
      </c>
      <c r="D102" s="123" t="s">
        <v>11</v>
      </c>
      <c r="E102" s="124" t="s">
        <v>48</v>
      </c>
      <c r="F102" s="20">
        <f t="shared" si="8"/>
        <v>973.4</v>
      </c>
      <c r="G102" s="20">
        <v>973.4</v>
      </c>
      <c r="H102" s="88"/>
      <c r="J102" s="50"/>
      <c r="K102" s="50"/>
    </row>
    <row r="103" spans="1:11" s="34" customFormat="1" ht="31.5" customHeight="1">
      <c r="A103" s="33"/>
      <c r="B103" s="123"/>
      <c r="C103" s="84" t="s">
        <v>129</v>
      </c>
      <c r="D103" s="123"/>
      <c r="E103" s="124"/>
      <c r="F103" s="20">
        <f t="shared" si="8"/>
        <v>12932</v>
      </c>
      <c r="G103" s="20"/>
      <c r="H103" s="88">
        <v>12932</v>
      </c>
      <c r="J103" s="50"/>
      <c r="K103" s="50"/>
    </row>
    <row r="104" spans="1:11" s="34" customFormat="1" ht="30" customHeight="1">
      <c r="A104" s="33"/>
      <c r="B104" s="126" t="s">
        <v>102</v>
      </c>
      <c r="C104" s="127"/>
      <c r="D104" s="127"/>
      <c r="E104" s="128"/>
      <c r="F104" s="10">
        <f t="shared" ref="F104" si="9">G104+H104+I104</f>
        <v>3600</v>
      </c>
      <c r="G104" s="10">
        <f>G105</f>
        <v>1000</v>
      </c>
      <c r="H104" s="10">
        <f>H105</f>
        <v>2600</v>
      </c>
      <c r="I104" s="97"/>
      <c r="J104" s="50"/>
      <c r="K104" s="50"/>
    </row>
    <row r="105" spans="1:11" s="34" customFormat="1" ht="27.75" customHeight="1">
      <c r="A105" s="33"/>
      <c r="B105" s="12" t="s">
        <v>13</v>
      </c>
      <c r="C105" s="106"/>
      <c r="D105" s="108"/>
      <c r="E105" s="104" t="s">
        <v>14</v>
      </c>
      <c r="F105" s="10">
        <f>G105+H105</f>
        <v>3600</v>
      </c>
      <c r="G105" s="10">
        <f>G106+G110</f>
        <v>1000</v>
      </c>
      <c r="H105" s="10">
        <f>H106+H110</f>
        <v>2600</v>
      </c>
      <c r="J105" s="50"/>
      <c r="K105" s="50"/>
    </row>
    <row r="106" spans="1:11" s="34" customFormat="1" ht="25.5" customHeight="1">
      <c r="A106" s="33"/>
      <c r="B106" s="12" t="s">
        <v>15</v>
      </c>
      <c r="C106" s="12"/>
      <c r="D106" s="108"/>
      <c r="E106" s="104" t="s">
        <v>16</v>
      </c>
      <c r="F106" s="10">
        <f>G106+H106</f>
        <v>3600</v>
      </c>
      <c r="G106" s="10">
        <f>G107</f>
        <v>1000</v>
      </c>
      <c r="H106" s="10">
        <f>H107</f>
        <v>2600</v>
      </c>
      <c r="J106" s="50"/>
      <c r="K106" s="50"/>
    </row>
    <row r="107" spans="1:11" s="34" customFormat="1" ht="30" customHeight="1">
      <c r="A107" s="33"/>
      <c r="B107" s="108" t="s">
        <v>15</v>
      </c>
      <c r="C107" s="108" t="s">
        <v>131</v>
      </c>
      <c r="D107" s="108" t="s">
        <v>12</v>
      </c>
      <c r="E107" s="23" t="s">
        <v>103</v>
      </c>
      <c r="F107" s="20">
        <f t="shared" ref="F107" si="10">G107+H107+I107</f>
        <v>3600</v>
      </c>
      <c r="G107" s="20">
        <v>1000</v>
      </c>
      <c r="H107" s="20">
        <v>2600</v>
      </c>
      <c r="J107" s="50"/>
      <c r="K107" s="50"/>
    </row>
    <row r="108" spans="1:11" s="5" customFormat="1" ht="27.75" customHeight="1">
      <c r="A108" s="35"/>
      <c r="B108" s="125" t="s">
        <v>30</v>
      </c>
      <c r="C108" s="125"/>
      <c r="D108" s="125"/>
      <c r="E108" s="109"/>
      <c r="F108" s="10">
        <f t="shared" si="8"/>
        <v>1399936.7000000002</v>
      </c>
      <c r="G108" s="10">
        <f>SUM(G16+G89+G98+G104)</f>
        <v>477648.80000000005</v>
      </c>
      <c r="H108" s="10">
        <f>SUM(H16+H89+H98+H104)</f>
        <v>922287.9</v>
      </c>
    </row>
    <row r="109" spans="1:11" s="5" customFormat="1" ht="16.5">
      <c r="B109" s="36"/>
      <c r="C109" s="36"/>
      <c r="D109" s="36"/>
      <c r="E109" s="36"/>
      <c r="F109" s="37"/>
      <c r="G109" s="37"/>
      <c r="H109" s="37"/>
    </row>
    <row r="110" spans="1:11">
      <c r="G110" s="40"/>
      <c r="H110" s="41"/>
    </row>
    <row r="111" spans="1:11">
      <c r="G111" s="42"/>
    </row>
    <row r="113" spans="7:7">
      <c r="G113" s="43"/>
    </row>
  </sheetData>
  <mergeCells count="49">
    <mergeCell ref="E67:E68"/>
    <mergeCell ref="B67:B68"/>
    <mergeCell ref="D67:D68"/>
    <mergeCell ref="E65:E66"/>
    <mergeCell ref="B65:B66"/>
    <mergeCell ref="D65:D66"/>
    <mergeCell ref="B10:H10"/>
    <mergeCell ref="E5:H5"/>
    <mergeCell ref="B6:H6"/>
    <mergeCell ref="B7:H7"/>
    <mergeCell ref="B8:H8"/>
    <mergeCell ref="B9:H9"/>
    <mergeCell ref="B12:D12"/>
    <mergeCell ref="E12:E14"/>
    <mergeCell ref="F12:F14"/>
    <mergeCell ref="G12:H12"/>
    <mergeCell ref="B13:B14"/>
    <mergeCell ref="C13:C14"/>
    <mergeCell ref="D13:D14"/>
    <mergeCell ref="G13:G14"/>
    <mergeCell ref="H13:H14"/>
    <mergeCell ref="B16:E16"/>
    <mergeCell ref="B17:E17"/>
    <mergeCell ref="B44:E44"/>
    <mergeCell ref="B89:E89"/>
    <mergeCell ref="B96:B97"/>
    <mergeCell ref="D96:D97"/>
    <mergeCell ref="E96:E97"/>
    <mergeCell ref="B87:B88"/>
    <mergeCell ref="D87:D88"/>
    <mergeCell ref="E87:E88"/>
    <mergeCell ref="B98:E98"/>
    <mergeCell ref="B102:B103"/>
    <mergeCell ref="D102:D103"/>
    <mergeCell ref="E102:E103"/>
    <mergeCell ref="B108:D108"/>
    <mergeCell ref="B104:E104"/>
    <mergeCell ref="B50:B51"/>
    <mergeCell ref="D50:D51"/>
    <mergeCell ref="E50:E51"/>
    <mergeCell ref="B52:B54"/>
    <mergeCell ref="D52:D54"/>
    <mergeCell ref="E52:E54"/>
    <mergeCell ref="E72:E73"/>
    <mergeCell ref="B72:B73"/>
    <mergeCell ref="D72:D73"/>
    <mergeCell ref="B80:B81"/>
    <mergeCell ref="D80:D81"/>
    <mergeCell ref="E80:E81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malisheva</cp:lastModifiedBy>
  <cp:lastPrinted>2024-12-16T06:45:22Z</cp:lastPrinted>
  <dcterms:created xsi:type="dcterms:W3CDTF">2017-11-08T08:25:33Z</dcterms:created>
  <dcterms:modified xsi:type="dcterms:W3CDTF">2024-12-16T07:20:55Z</dcterms:modified>
</cp:coreProperties>
</file>