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3500" yWindow="36" windowWidth="14832" windowHeight="13152" tabRatio="973" activeTab="5"/>
  </bookViews>
  <sheets>
    <sheet name="1. Общие положения КПМ" sheetId="16" r:id="rId1"/>
    <sheet name="2. Показатели КПМ" sheetId="17" r:id="rId2"/>
    <sheet name="3.Показатели КПМ по месяцам" sheetId="19" r:id="rId3"/>
    <sheet name="4. Мероприятия КПМ" sheetId="21" r:id="rId4"/>
    <sheet name="5. Финансовое обеспечение КПМ" sheetId="22" r:id="rId5"/>
    <sheet name="6. План реализации КПМ" sheetId="23" r:id="rId6"/>
  </sheets>
  <definedNames>
    <definedName name="_ftn2" localSheetId="0">'1. Общие положения КПМ'!#REF!</definedName>
    <definedName name="_ftn2" localSheetId="1">'2. Показатели КПМ'!#REF!</definedName>
    <definedName name="_ftn3" localSheetId="0">'1. Общие положения КПМ'!#REF!</definedName>
    <definedName name="_ftn3" localSheetId="1">'2. Показатели КПМ'!#REF!</definedName>
    <definedName name="_ftn4" localSheetId="0">'1. Общие положения КПМ'!#REF!</definedName>
    <definedName name="_ftn4" localSheetId="1">'2. Показатели КПМ'!#REF!</definedName>
    <definedName name="_ftn5" localSheetId="0">'1. Общие положения КПМ'!#REF!</definedName>
    <definedName name="_ftn5" localSheetId="1">'2. Показатели КПМ'!#REF!</definedName>
    <definedName name="_ftnref2" localSheetId="0">'1. Общие положения КПМ'!$A$2</definedName>
    <definedName name="_ftnref2" localSheetId="1">'2. Показатели КПМ'!#REF!</definedName>
    <definedName name="_ftnref3" localSheetId="0">'1. Общие положения КПМ'!$A$3</definedName>
    <definedName name="_ftnref3" localSheetId="1">'2. Показатели КПМ'!#REF!</definedName>
    <definedName name="_ftnref4" localSheetId="0">'1. Общие положения КПМ'!#REF!</definedName>
    <definedName name="_ftnref4" localSheetId="1">'2. Показатели КПМ'!#REF!</definedName>
    <definedName name="_ftnref5" localSheetId="0">'1. Общие положения КПМ'!#REF!</definedName>
    <definedName name="_ftnref5" localSheetId="1">'2. Показатели КПМ'!#REF!</definedName>
    <definedName name="_xlnm.Print_Titles" localSheetId="3">'4. Мероприятия КПМ'!$4:$6</definedName>
    <definedName name="_xlnm.Print_Titles" localSheetId="4">'5. Финансовое обеспечение КПМ'!$42:$44</definedName>
    <definedName name="_xlnm.Print_Titles" localSheetId="5">'6. План реализации КПМ'!$5:$6</definedName>
    <definedName name="_xlnm.Print_Area" localSheetId="0">'1. Общие положения КПМ'!$A$2:$B$6</definedName>
    <definedName name="_xlnm.Print_Area" localSheetId="1">'2. Показатели КПМ'!$A$2:$P$12</definedName>
    <definedName name="_xlnm.Print_Area" localSheetId="2">'3.Показатели КПМ по месяцам'!$A$2:$P$15</definedName>
    <definedName name="_xlnm.Print_Area" localSheetId="3">'4. Мероприятия КПМ'!$A$2:$M$17</definedName>
    <definedName name="_xlnm.Print_Area" localSheetId="4">'5. Финансовое обеспечение КПМ'!$A$2:$N$81</definedName>
    <definedName name="_xlnm.Print_Area" localSheetId="5">'6. План реализации КПМ'!$A$1:$F$27</definedName>
  </definedNames>
  <calcPr calcId="124519"/>
</workbook>
</file>

<file path=xl/calcChain.xml><?xml version="1.0" encoding="utf-8"?>
<calcChain xmlns="http://schemas.openxmlformats.org/spreadsheetml/2006/main">
  <c r="H58" i="22"/>
  <c r="H49" s="1"/>
  <c r="H46" s="1"/>
  <c r="H54"/>
  <c r="H52"/>
  <c r="H53"/>
  <c r="H48"/>
  <c r="H57"/>
  <c r="K49"/>
  <c r="J49"/>
  <c r="J58"/>
  <c r="J62"/>
  <c r="I58"/>
  <c r="I54"/>
  <c r="N58" l="1"/>
  <c r="N57"/>
  <c r="N53"/>
  <c r="N54"/>
  <c r="N71"/>
  <c r="I48"/>
  <c r="J48"/>
  <c r="K48"/>
  <c r="L48"/>
  <c r="M48"/>
  <c r="N48" l="1"/>
  <c r="N62" l="1"/>
  <c r="N66"/>
  <c r="N67"/>
  <c r="I74"/>
  <c r="J74"/>
  <c r="K74"/>
  <c r="L74"/>
  <c r="M74"/>
  <c r="H74"/>
  <c r="K46" l="1"/>
  <c r="L46"/>
  <c r="L49"/>
  <c r="M49"/>
  <c r="M46" s="1"/>
  <c r="J46"/>
  <c r="I49"/>
  <c r="I46" s="1"/>
  <c r="N74"/>
  <c r="I77"/>
  <c r="J77"/>
  <c r="K77"/>
  <c r="L77"/>
  <c r="M77"/>
  <c r="H77"/>
  <c r="N80" l="1"/>
  <c r="S46"/>
  <c r="U46" l="1"/>
  <c r="I16" l="1"/>
  <c r="H16"/>
  <c r="H19"/>
  <c r="I19" l="1"/>
  <c r="H14" l="1"/>
  <c r="N52" l="1"/>
  <c r="I14"/>
  <c r="M16"/>
  <c r="M14" s="1"/>
  <c r="L16"/>
  <c r="L14" s="1"/>
  <c r="K16"/>
  <c r="K14" s="1"/>
  <c r="J16"/>
  <c r="J14" s="1"/>
  <c r="N37" l="1"/>
  <c r="H36"/>
  <c r="N36" s="1"/>
  <c r="N15"/>
  <c r="L12"/>
  <c r="J12"/>
  <c r="M12"/>
  <c r="K12"/>
  <c r="I12"/>
  <c r="N16"/>
  <c r="H12"/>
  <c r="N14"/>
  <c r="N19"/>
  <c r="N33"/>
  <c r="M34"/>
  <c r="L34"/>
  <c r="K34"/>
  <c r="J34"/>
  <c r="I34"/>
  <c r="N35"/>
  <c r="N34" s="1"/>
  <c r="N49" l="1"/>
  <c r="H10"/>
  <c r="N77" l="1"/>
  <c r="M10"/>
  <c r="J10"/>
  <c r="I10"/>
  <c r="L10"/>
  <c r="K10"/>
  <c r="O61" l="1"/>
  <c r="N61"/>
  <c r="N12"/>
  <c r="M9"/>
  <c r="L9"/>
  <c r="K9"/>
  <c r="J9"/>
  <c r="I9"/>
  <c r="H9"/>
  <c r="H11"/>
  <c r="N32"/>
  <c r="M31"/>
  <c r="L31"/>
  <c r="K31"/>
  <c r="H31"/>
  <c r="N31" l="1"/>
  <c r="M11" l="1"/>
  <c r="L11"/>
  <c r="K11"/>
  <c r="J11"/>
  <c r="I11"/>
  <c r="N13" l="1"/>
  <c r="N18"/>
  <c r="M17"/>
  <c r="L17"/>
  <c r="K17"/>
  <c r="J17"/>
  <c r="I17"/>
  <c r="H17"/>
  <c r="N21"/>
  <c r="M20"/>
  <c r="L20"/>
  <c r="K20"/>
  <c r="J20"/>
  <c r="I20"/>
  <c r="H20"/>
  <c r="N26"/>
  <c r="N25"/>
  <c r="M24"/>
  <c r="L24"/>
  <c r="K24"/>
  <c r="J24"/>
  <c r="I24"/>
  <c r="H24"/>
  <c r="M38"/>
  <c r="L38"/>
  <c r="K38"/>
  <c r="J38"/>
  <c r="I38"/>
  <c r="H38"/>
  <c r="N39"/>
  <c r="N28"/>
  <c r="H27"/>
  <c r="N30"/>
  <c r="N29"/>
  <c r="W46" l="1"/>
  <c r="N46"/>
  <c r="P46" s="1"/>
  <c r="L8"/>
  <c r="J8"/>
  <c r="H8"/>
  <c r="R8" s="1"/>
  <c r="N70"/>
  <c r="O46" s="1"/>
  <c r="K8"/>
  <c r="I8"/>
  <c r="M8"/>
  <c r="N17"/>
  <c r="N10"/>
  <c r="N11"/>
  <c r="N23"/>
  <c r="N9"/>
  <c r="N38"/>
  <c r="N22"/>
  <c r="N24"/>
  <c r="N27"/>
  <c r="N8" l="1"/>
  <c r="N20"/>
  <c r="A1" l="1"/>
  <c r="A1" i="21"/>
  <c r="A1" i="19"/>
  <c r="A1" i="17"/>
  <c r="A1" i="16"/>
</calcChain>
</file>

<file path=xl/sharedStrings.xml><?xml version="1.0" encoding="utf-8"?>
<sst xmlns="http://schemas.openxmlformats.org/spreadsheetml/2006/main" count="385" uniqueCount="191">
  <si>
    <t>№ п/п</t>
  </si>
  <si>
    <t>1.</t>
  </si>
  <si>
    <t>1. Общие положения</t>
  </si>
  <si>
    <t>Источник финансового обеспечения</t>
  </si>
  <si>
    <t>Наименование показателя</t>
  </si>
  <si>
    <t>Единица измерения (по ОКЕИ)</t>
  </si>
  <si>
    <t>Базовое значение</t>
  </si>
  <si>
    <t>значение</t>
  </si>
  <si>
    <t>год</t>
  </si>
  <si>
    <t>1.1.</t>
  </si>
  <si>
    <t>май</t>
  </si>
  <si>
    <t>июнь</t>
  </si>
  <si>
    <t>июль</t>
  </si>
  <si>
    <t>1.2.</t>
  </si>
  <si>
    <t>Всего</t>
  </si>
  <si>
    <t xml:space="preserve"> год</t>
  </si>
  <si>
    <t>2.1.</t>
  </si>
  <si>
    <t>Связь с показателями комплекса процессных мероприятий</t>
  </si>
  <si>
    <t>Тип мероприятия (результата)</t>
  </si>
  <si>
    <t>Наименование мероприятия (результата)</t>
  </si>
  <si>
    <t>Х</t>
  </si>
  <si>
    <t>1.1.К.2.</t>
  </si>
  <si>
    <t>1.1.К.1.</t>
  </si>
  <si>
    <t>Вид подтверждающего документа</t>
  </si>
  <si>
    <t xml:space="preserve">Ответственный исполнитель </t>
  </si>
  <si>
    <t>Дата наступления контрольной точки</t>
  </si>
  <si>
    <t>Задача, мероприятие (результат) / контрольная точка</t>
  </si>
  <si>
    <t>4.</t>
  </si>
  <si>
    <t>3.</t>
  </si>
  <si>
    <t>март</t>
  </si>
  <si>
    <t>Таблица 1</t>
  </si>
  <si>
    <t>Всего, в том числе:</t>
  </si>
  <si>
    <t xml:space="preserve">Федеральный бюджет </t>
  </si>
  <si>
    <t>Областной бюджет</t>
  </si>
  <si>
    <t>3.1.</t>
  </si>
  <si>
    <t>штук</t>
  </si>
  <si>
    <t>4.1.</t>
  </si>
  <si>
    <t>Количество изготовленной проектно-сметной документации</t>
  </si>
  <si>
    <t>январь</t>
  </si>
  <si>
    <t>февраль</t>
  </si>
  <si>
    <t>апрель</t>
  </si>
  <si>
    <t>август</t>
  </si>
  <si>
    <t>сентябрь</t>
  </si>
  <si>
    <t>октябрь</t>
  </si>
  <si>
    <t>ноябрь</t>
  </si>
  <si>
    <t xml:space="preserve">Приобретение товаров, работ, услуг </t>
  </si>
  <si>
    <t xml:space="preserve">Оремонтировано мостов регионального значения </t>
  </si>
  <si>
    <t xml:space="preserve">Оремонтировано мостов местного значения </t>
  </si>
  <si>
    <t xml:space="preserve">  </t>
  </si>
  <si>
    <t>3.2.</t>
  </si>
  <si>
    <t>Изготовлена проектно- сметная документация</t>
  </si>
  <si>
    <t>Отремонтировано автодорог регионального значения</t>
  </si>
  <si>
    <t>Отремонтировано автодорог местного значения</t>
  </si>
  <si>
    <t xml:space="preserve">     </t>
  </si>
  <si>
    <t>1.3.</t>
  </si>
  <si>
    <t>1.4.</t>
  </si>
  <si>
    <t>Внебюджетные источники</t>
  </si>
  <si>
    <t>Консолидированные бюджеты муниципальных образований</t>
  </si>
  <si>
    <t xml:space="preserve"> -</t>
  </si>
  <si>
    <t>1.8.</t>
  </si>
  <si>
    <t xml:space="preserve"> - </t>
  </si>
  <si>
    <t>пог. м</t>
  </si>
  <si>
    <t>5.</t>
  </si>
  <si>
    <t>6.</t>
  </si>
  <si>
    <t>5.1.</t>
  </si>
  <si>
    <t>Капитально отремонтировано искусственных сооружений</t>
  </si>
  <si>
    <t>5.2.</t>
  </si>
  <si>
    <t>6.1.</t>
  </si>
  <si>
    <t>7.</t>
  </si>
  <si>
    <t>7.1.</t>
  </si>
  <si>
    <t xml:space="preserve"> КПМ</t>
  </si>
  <si>
    <t>Прогрессирую-щий</t>
  </si>
  <si>
    <t>8.</t>
  </si>
  <si>
    <t>8.1.</t>
  </si>
  <si>
    <t xml:space="preserve"> 04 09</t>
  </si>
  <si>
    <t>10 4 01 20570</t>
  </si>
  <si>
    <t>Код бюджетной классификации</t>
  </si>
  <si>
    <t>ГРБС / Рз / Пр / ЦСР / ВР</t>
  </si>
  <si>
    <t xml:space="preserve">   </t>
  </si>
  <si>
    <t xml:space="preserve"> </t>
  </si>
  <si>
    <t>Всего по комплексу процессных мероприятий «Обеспечение сохранности существующей сети автомобильных дорог»</t>
  </si>
  <si>
    <t>Сведения о государственном контракте внесены в реестр контрактов, заключенных по результатам закупок</t>
  </si>
  <si>
    <t>Областной бюджет (ИТС)</t>
  </si>
  <si>
    <t>10 4 01 72140</t>
  </si>
  <si>
    <t>10 4 01 20580</t>
  </si>
  <si>
    <t xml:space="preserve">Капитально отремонтировано автодорог регионального значения </t>
  </si>
  <si>
    <t>9.</t>
  </si>
  <si>
    <t>9.1.</t>
  </si>
  <si>
    <t>Уровень показателя</t>
  </si>
  <si>
    <t xml:space="preserve">Информационная система </t>
  </si>
  <si>
    <t>Признак "Участие муниципальных образований"</t>
  </si>
  <si>
    <t>Плановые значения по кварталам/месяцам</t>
  </si>
  <si>
    <t>Наименование мероприятия (результата) / источник финансового обеспечения</t>
  </si>
  <si>
    <t>да</t>
  </si>
  <si>
    <t xml:space="preserve">    </t>
  </si>
  <si>
    <t>Выполнены работы по содержанию автодорог и мостов регионального значения и мероприятия, направленные на обеспечение безопасности дорожного движения</t>
  </si>
  <si>
    <t>Капитально отремонтировано сетей наружного освещения вдоль автодорог</t>
  </si>
  <si>
    <t>10 4 01 20360</t>
  </si>
  <si>
    <t xml:space="preserve">Оказание услуг </t>
  </si>
  <si>
    <t>Закупка включена в план закупок</t>
  </si>
  <si>
    <t>Произведена приемка поставленных товаров, выполненных работ, оказанных услуг</t>
  </si>
  <si>
    <t>Сведения о государственном контракте внесены в реестр контрактов, заключенных заказчиками по результатам закупок</t>
  </si>
  <si>
    <t>Произведена оплата поставленных товаров, выполненных работ, оказанных услуг по государственному  контракту</t>
  </si>
  <si>
    <t>1.1.К.3.</t>
  </si>
  <si>
    <t>1.1.К.4.</t>
  </si>
  <si>
    <t>Платежное поручение</t>
  </si>
  <si>
    <t>Произведена оплата поставленных товаров, выполненных работ, оказанных услуг по государственному контракту</t>
  </si>
  <si>
    <t>1.1.1.</t>
  </si>
  <si>
    <t>1.8.1.</t>
  </si>
  <si>
    <t>Выполнены работы по капитальному ремонту мостов регионального значения</t>
  </si>
  <si>
    <t>Прирост протяженности автомобильных дорог общего пользования регионального (межмуниципального)                        и местного значения, соответствующих нормативным требованиям,                                                   в результате капитального ремонта и ремонта автомобильных дорог</t>
  </si>
  <si>
    <t xml:space="preserve">Отремонтировано мостов местного значения </t>
  </si>
  <si>
    <t>Наименование показателя / задачи</t>
  </si>
  <si>
    <t>Признак возрастания / убывания</t>
  </si>
  <si>
    <t>Км</t>
  </si>
  <si>
    <t>2025 год</t>
  </si>
  <si>
    <t>2026 год</t>
  </si>
  <si>
    <t>2027 год</t>
  </si>
  <si>
    <t>2028 год</t>
  </si>
  <si>
    <t>2029 год</t>
  </si>
  <si>
    <t>2030 год</t>
  </si>
  <si>
    <t xml:space="preserve">Приобретение товаров, выполнение работ, оказание услуг </t>
  </si>
  <si>
    <t>Изготовлена проектно-сметная документация</t>
  </si>
  <si>
    <t>Штук</t>
  </si>
  <si>
    <t>Копия формы  КС-3</t>
  </si>
  <si>
    <t>Ответственный                                                                                                                  за достижение показателя</t>
  </si>
  <si>
    <t xml:space="preserve">Снимок экрана, отражающий размещенияе объекта на торговой площадке, ссылка на интернет-ресурс </t>
  </si>
  <si>
    <t>№                           п/п</t>
  </si>
  <si>
    <t>Департамент строительства и архитектуры Старооскольского городского округа Белгородской области.                                                                                                                                    Губарев В.И. – заместитель главы администрации городского округа по строительству</t>
  </si>
  <si>
    <t>2. Показатели комплекса процессных мероприятий 3</t>
  </si>
  <si>
    <t>КПМ</t>
  </si>
  <si>
    <t>Департамент строительства и архитектуры Старооскольского городского округа Белгородской области</t>
  </si>
  <si>
    <t>Улучшение транспортно-эксплуатационного состояния существующей сети автомобильных дорог и проездов</t>
  </si>
  <si>
    <t>2.2.</t>
  </si>
  <si>
    <t>2.3.</t>
  </si>
  <si>
    <t>Выполнены работы по содержанию автодорог и мостов местного значения</t>
  </si>
  <si>
    <t>тыс.м2</t>
  </si>
  <si>
    <t>2.4.</t>
  </si>
  <si>
    <t>Количество мостов местного значения, подлежащих капитальному ремонту и ремонту</t>
  </si>
  <si>
    <t>3. Помесячный план достижения показателей комплекса процессных мероприятий 3 в 2025 году</t>
  </si>
  <si>
    <t>На конец 2025 года</t>
  </si>
  <si>
    <t>Капитальный ремонт и ремонт автодорог местного значения</t>
  </si>
  <si>
    <t xml:space="preserve">Выполнены работы по капитальному ремонту  и ремонту автодорог местного значения.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</si>
  <si>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2.2.1.</t>
  </si>
  <si>
    <t>2.3.1.</t>
  </si>
  <si>
    <t>Выполнены работы по содержанию автодорог и мостов местного значения, направленные на обеспечение безопасности дорожного движения</t>
  </si>
  <si>
    <t>Прирост протяженности автомобильных дорог  местного значения, соответствующих нормативным требованиям, в результате капитального ремонта и ремонта автомобильных дорог</t>
  </si>
  <si>
    <t>Прирост протяженности автомобильных дорог общего пользования местного значения, соответствующих нормативным требованиям,                                          в результате капитального ремонта и ремонта автомобильных дорог</t>
  </si>
  <si>
    <t>Прирост протяженности автомобильных дорог общего пользования местного значения, соответствующих нормативным требованиям,                      в результате капитального ремонта и ремонта автомобильных дорог</t>
  </si>
  <si>
    <t>2.4.1.</t>
  </si>
  <si>
    <t>5. Финансовое обеспечение комплекса процессных мероприятий 3</t>
  </si>
  <si>
    <t>Всего по комплексу процессных мероприятий «Совершенствование и развитие дорожной сети в Старооскольском городском округе»</t>
  </si>
  <si>
    <t>Бюджет (всего), из них:</t>
  </si>
  <si>
    <t>Местный бюджет</t>
  </si>
  <si>
    <t>Федеральный бюджет</t>
  </si>
  <si>
    <t>Приложение к комплексу процессных мероприятий  «Совершенствование и развитие дорожной сети в Старооскольском городском округе»</t>
  </si>
  <si>
    <t xml:space="preserve"> План реализации комплекса процессных мероприятий  «Совершенствование и развитие дорожной сети                          в Старооскольском городском округе»</t>
  </si>
  <si>
    <t>Капитальный ремонт и ремонт автодорог местного значения                                                                                               в 2025 году</t>
  </si>
  <si>
    <t>Отремонтировано мостов местного значения                                                                            в 2027 году</t>
  </si>
  <si>
    <t>Произведена оплата поставленных товаров, выполненных работ, оказанных услуг по муниципальному  контракту</t>
  </si>
  <si>
    <t>Выполнены работы по содержанию автодорог и мостов местного значения, направленные на обеспечение безопасности дорожного движения                                                                                  в 2025 году</t>
  </si>
  <si>
    <t>Сведения о муниципальном контракте внесены в реестр контрактов, заключенных заказчиками по результатам закупок</t>
  </si>
  <si>
    <t>Изготовлена проектно-сметная документация                                                                          в 2025 году</t>
  </si>
  <si>
    <t>Губарев В.И.</t>
  </si>
  <si>
    <t>VII. Паспорт комплекса процессных мероприятий «Совершенствование и развитие дорожной сети в Старооскольском городском округе» (далее – комплекс процессных мероприятий 3)</t>
  </si>
  <si>
    <t>Количество мостов подлежащих капитальному ремонту и ремонту</t>
  </si>
  <si>
    <t>Протяженность капитально отремонтированных автомобильных дорог</t>
  </si>
  <si>
    <t>4. Перечень мероприятий (результатов) комплекса процессных мероприятий 3</t>
  </si>
  <si>
    <t>13 4 03 44300</t>
  </si>
  <si>
    <t>13 4 03 25200</t>
  </si>
  <si>
    <t>13 4 02 72140</t>
  </si>
  <si>
    <t>1.2.К.1.</t>
  </si>
  <si>
    <t>1.2.К.2.</t>
  </si>
  <si>
    <t>1.2.К.3.</t>
  </si>
  <si>
    <t>1.2.К.4.</t>
  </si>
  <si>
    <t>1.3.К.1.</t>
  </si>
  <si>
    <t>1.3.К.2.</t>
  </si>
  <si>
    <t>1.3.К.3.</t>
  </si>
  <si>
    <t>1.3.К.4.</t>
  </si>
  <si>
    <t>12.4.К.1.</t>
  </si>
  <si>
    <t>1.4.К.2.</t>
  </si>
  <si>
    <t>1.4.К.3.</t>
  </si>
  <si>
    <t>1.4.К.4.</t>
  </si>
  <si>
    <t>13 4 03SД090</t>
  </si>
  <si>
    <t>13 4 03 9Д090</t>
  </si>
  <si>
    <t xml:space="preserve">Связь с муниципальной программой </t>
  </si>
  <si>
    <t>Ответственный исполнитель</t>
  </si>
  <si>
    <t xml:space="preserve">Муниципальная программа  «Содержание дорожного хозяйства, организация транспортного обслуживания населения Старооскольского городского округа» </t>
  </si>
  <si>
    <t xml:space="preserve">Выполнены работы по капитальному ремонту и ремонту мостов местного значения. Ремонт путепровода через ж/д пути ст. Гумны по проспекту Комсомольский, Белгородская обл.,                               г. Старый Оскол                                                                                                                                                                                                                                                                                                     
</t>
  </si>
  <si>
    <t>Выполнен комплекс дорожных работ по содержанию автодорог и мостов местного значения (ямочный ремонт улиц и магистралей городского округа)</t>
  </si>
  <si>
    <t>В 2026 году получены проектно-изыскательские работы, сметная документация и заключение экспертизы по ремонту путепровода через ж/д пути  ст. Гумны по проспекту Комсомольский, Белгородская обл., г. Старый Оскол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</si>
</sst>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0.0"/>
    <numFmt numFmtId="165" formatCode="#,##0.0"/>
  </numFmts>
  <fonts count="25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64"/>
      <name val="Calibri"/>
      <family val="2"/>
      <charset val="204"/>
    </font>
    <font>
      <sz val="10"/>
      <name val="Arial Cyr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3">
    <xf numFmtId="0" fontId="0" fillId="0" borderId="0"/>
    <xf numFmtId="0" fontId="2" fillId="0" borderId="0" applyNumberFormat="0" applyFill="0" applyBorder="0" applyAlignment="0" applyProtection="0"/>
    <xf numFmtId="0" fontId="13" fillId="0" borderId="0"/>
    <xf numFmtId="0" fontId="16" fillId="0" borderId="0"/>
    <xf numFmtId="0" fontId="18" fillId="0" borderId="0"/>
    <xf numFmtId="0" fontId="18" fillId="0" borderId="0"/>
    <xf numFmtId="0" fontId="19" fillId="0" borderId="0"/>
    <xf numFmtId="0" fontId="13" fillId="0" borderId="0"/>
    <xf numFmtId="0" fontId="17" fillId="0" borderId="0"/>
    <xf numFmtId="0" fontId="20" fillId="0" borderId="0"/>
    <xf numFmtId="0" fontId="19" fillId="0" borderId="0"/>
    <xf numFmtId="0" fontId="20" fillId="0" borderId="0"/>
    <xf numFmtId="0" fontId="20" fillId="0" borderId="0"/>
    <xf numFmtId="0" fontId="17" fillId="0" borderId="0"/>
    <xf numFmtId="0" fontId="17" fillId="0" borderId="0"/>
    <xf numFmtId="0" fontId="21" fillId="0" borderId="0"/>
    <xf numFmtId="0" fontId="17" fillId="0" borderId="0"/>
    <xf numFmtId="0" fontId="17" fillId="0" borderId="0"/>
    <xf numFmtId="0" fontId="17" fillId="0" borderId="0"/>
    <xf numFmtId="0" fontId="20" fillId="0" borderId="0"/>
    <xf numFmtId="0" fontId="20" fillId="0" borderId="0"/>
    <xf numFmtId="0" fontId="20" fillId="0" borderId="0"/>
    <xf numFmtId="43" fontId="17" fillId="0" borderId="0" applyFont="0" applyFill="0" applyBorder="0" applyAlignment="0" applyProtection="0"/>
    <xf numFmtId="0" fontId="20" fillId="0" borderId="0"/>
    <xf numFmtId="0" fontId="20" fillId="0" borderId="0"/>
    <xf numFmtId="0" fontId="20" fillId="0" borderId="0"/>
    <xf numFmtId="0" fontId="21" fillId="0" borderId="0"/>
    <xf numFmtId="0" fontId="21" fillId="0" borderId="0"/>
    <xf numFmtId="43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17" fillId="0" borderId="0"/>
    <xf numFmtId="0" fontId="17" fillId="0" borderId="0"/>
    <xf numFmtId="0" fontId="13" fillId="0" borderId="0"/>
    <xf numFmtId="0" fontId="17" fillId="0" borderId="0"/>
    <xf numFmtId="0" fontId="13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43" fontId="17" fillId="0" borderId="0" applyFont="0" applyFill="0" applyBorder="0" applyAlignment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" fillId="0" borderId="0" applyNumberFormat="0" applyFill="0" applyBorder="0" applyProtection="0"/>
    <xf numFmtId="0" fontId="20" fillId="0" borderId="0"/>
    <xf numFmtId="0" fontId="20" fillId="0" borderId="0"/>
    <xf numFmtId="0" fontId="17" fillId="0" borderId="0"/>
    <xf numFmtId="0" fontId="22" fillId="0" borderId="0"/>
    <xf numFmtId="0" fontId="22" fillId="0" borderId="0"/>
    <xf numFmtId="0" fontId="23" fillId="0" borderId="0"/>
    <xf numFmtId="0" fontId="17" fillId="0" borderId="0"/>
    <xf numFmtId="0" fontId="17" fillId="0" borderId="0"/>
    <xf numFmtId="0" fontId="17" fillId="0" borderId="0"/>
    <xf numFmtId="0" fontId="18" fillId="0" borderId="0"/>
    <xf numFmtId="0" fontId="17" fillId="0" borderId="0"/>
    <xf numFmtId="0" fontId="17" fillId="0" borderId="0"/>
    <xf numFmtId="0" fontId="23" fillId="0" borderId="0"/>
    <xf numFmtId="0" fontId="17" fillId="0" borderId="0"/>
    <xf numFmtId="0" fontId="17" fillId="0" borderId="0"/>
    <xf numFmtId="0" fontId="17" fillId="0" borderId="0"/>
    <xf numFmtId="0" fontId="20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43" fontId="17" fillId="0" borderId="0" applyFont="0" applyFill="0" applyBorder="0" applyProtection="0"/>
    <xf numFmtId="0" fontId="23" fillId="0" borderId="0" applyFont="0" applyFill="0" applyBorder="0" applyProtection="0"/>
    <xf numFmtId="43" fontId="23" fillId="0" borderId="0" applyFont="0" applyFill="0" applyBorder="0" applyProtection="0"/>
  </cellStyleXfs>
  <cellXfs count="209">
    <xf numFmtId="0" fontId="0" fillId="0" borderId="0" xfId="0"/>
    <xf numFmtId="0" fontId="4" fillId="0" borderId="0" xfId="0" applyFont="1"/>
    <xf numFmtId="0" fontId="6" fillId="0" borderId="0" xfId="1" applyFont="1" applyAlignment="1">
      <alignment vertical="top"/>
    </xf>
    <xf numFmtId="0" fontId="4" fillId="0" borderId="0" xfId="0" applyFont="1" applyAlignment="1">
      <alignment vertical="top"/>
    </xf>
    <xf numFmtId="0" fontId="5" fillId="0" borderId="0" xfId="0" applyFont="1" applyBorder="1" applyAlignment="1">
      <alignment vertical="top" wrapText="1"/>
    </xf>
    <xf numFmtId="0" fontId="4" fillId="0" borderId="0" xfId="0" applyFont="1" applyBorder="1"/>
    <xf numFmtId="0" fontId="6" fillId="0" borderId="0" xfId="1" applyFont="1" applyAlignment="1">
      <alignment vertical="top" wrapText="1"/>
    </xf>
    <xf numFmtId="0" fontId="4" fillId="0" borderId="0" xfId="0" applyFont="1" applyAlignment="1">
      <alignment vertical="top" wrapText="1"/>
    </xf>
    <xf numFmtId="0" fontId="5" fillId="0" borderId="0" xfId="0" applyFont="1" applyAlignment="1">
      <alignment horizontal="center" vertical="top" wrapText="1"/>
    </xf>
    <xf numFmtId="0" fontId="7" fillId="0" borderId="0" xfId="0" applyFont="1"/>
    <xf numFmtId="0" fontId="8" fillId="0" borderId="0" xfId="0" applyFont="1" applyAlignment="1">
      <alignment horizontal="left" vertical="center" indent="5"/>
    </xf>
    <xf numFmtId="0" fontId="4" fillId="0" borderId="1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7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4" fillId="0" borderId="0" xfId="0" applyFont="1" applyBorder="1" applyAlignment="1">
      <alignment horizontal="left" vertical="top" wrapText="1"/>
    </xf>
    <xf numFmtId="0" fontId="7" fillId="0" borderId="0" xfId="0" applyFont="1" applyAlignment="1"/>
    <xf numFmtId="0" fontId="4" fillId="0" borderId="0" xfId="0" applyFont="1" applyAlignment="1"/>
    <xf numFmtId="0" fontId="11" fillId="0" borderId="0" xfId="1" applyFont="1" applyAlignment="1">
      <alignment horizontal="left" vertical="top" wrapText="1"/>
    </xf>
    <xf numFmtId="0" fontId="4" fillId="0" borderId="0" xfId="0" applyFont="1" applyBorder="1" applyAlignment="1">
      <alignment horizontal="center" vertical="center" wrapText="1"/>
    </xf>
    <xf numFmtId="0" fontId="10" fillId="0" borderId="0" xfId="0" applyFont="1" applyBorder="1"/>
    <xf numFmtId="0" fontId="4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/>
    </xf>
    <xf numFmtId="0" fontId="4" fillId="0" borderId="1" xfId="0" applyFont="1" applyBorder="1" applyAlignment="1">
      <alignment vertical="center" wrapText="1"/>
    </xf>
    <xf numFmtId="0" fontId="4" fillId="0" borderId="0" xfId="0" applyFont="1" applyBorder="1" applyAlignment="1">
      <alignment vertical="top" wrapText="1"/>
    </xf>
    <xf numFmtId="0" fontId="11" fillId="0" borderId="1" xfId="0" applyFont="1" applyFill="1" applyBorder="1" applyAlignment="1">
      <alignment horizontal="left" vertical="top" wrapText="1"/>
    </xf>
    <xf numFmtId="0" fontId="4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/>
    </xf>
    <xf numFmtId="0" fontId="7" fillId="0" borderId="0" xfId="0" applyFont="1" applyBorder="1" applyAlignment="1">
      <alignment vertical="top"/>
    </xf>
    <xf numFmtId="0" fontId="7" fillId="0" borderId="0" xfId="0" applyFont="1" applyBorder="1"/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top" wrapText="1"/>
    </xf>
    <xf numFmtId="165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5" fontId="11" fillId="0" borderId="1" xfId="0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165" fontId="11" fillId="0" borderId="3" xfId="0" applyNumberFormat="1" applyFont="1" applyFill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 wrapText="1"/>
    </xf>
    <xf numFmtId="49" fontId="14" fillId="0" borderId="1" xfId="0" applyNumberFormat="1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top" wrapText="1"/>
    </xf>
    <xf numFmtId="49" fontId="14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 wrapText="1"/>
    </xf>
    <xf numFmtId="165" fontId="4" fillId="0" borderId="0" xfId="0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165" fontId="4" fillId="0" borderId="13" xfId="0" applyNumberFormat="1" applyFont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" fontId="4" fillId="0" borderId="1" xfId="0" applyNumberFormat="1" applyFont="1" applyBorder="1" applyAlignment="1">
      <alignment horizontal="center" vertical="center" wrapText="1"/>
    </xf>
    <xf numFmtId="165" fontId="7" fillId="0" borderId="0" xfId="0" applyNumberFormat="1" applyFont="1"/>
    <xf numFmtId="0" fontId="14" fillId="2" borderId="1" xfId="0" applyFont="1" applyFill="1" applyBorder="1" applyAlignment="1">
      <alignment horizontal="center" vertical="top" wrapText="1"/>
    </xf>
    <xf numFmtId="0" fontId="15" fillId="2" borderId="1" xfId="0" applyFont="1" applyFill="1" applyBorder="1" applyAlignment="1">
      <alignment horizontal="center" vertical="center" wrapText="1"/>
    </xf>
    <xf numFmtId="0" fontId="7" fillId="0" borderId="1" xfId="0" applyFont="1" applyBorder="1"/>
    <xf numFmtId="0" fontId="11" fillId="0" borderId="6" xfId="0" applyFont="1" applyFill="1" applyBorder="1" applyAlignment="1">
      <alignment horizontal="left" vertical="center" wrapText="1"/>
    </xf>
    <xf numFmtId="0" fontId="4" fillId="0" borderId="1" xfId="61" applyNumberFormat="1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4" fillId="0" borderId="3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/>
    </xf>
    <xf numFmtId="0" fontId="24" fillId="0" borderId="0" xfId="0" applyFont="1"/>
    <xf numFmtId="165" fontId="11" fillId="4" borderId="3" xfId="0" applyNumberFormat="1" applyFont="1" applyFill="1" applyBorder="1" applyAlignment="1">
      <alignment horizontal="center" vertical="center"/>
    </xf>
    <xf numFmtId="165" fontId="11" fillId="4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6" xfId="61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3" fontId="4" fillId="0" borderId="4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top" wrapText="1"/>
    </xf>
    <xf numFmtId="0" fontId="4" fillId="0" borderId="7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24" fillId="0" borderId="0" xfId="0" applyFont="1" applyBorder="1"/>
    <xf numFmtId="0" fontId="9" fillId="0" borderId="7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/>
    <xf numFmtId="0" fontId="4" fillId="0" borderId="1" xfId="61" applyNumberFormat="1" applyFont="1" applyFill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11" fillId="0" borderId="10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1" fillId="0" borderId="0" xfId="0" applyFont="1" applyAlignment="1">
      <alignment horizontal="center" vertical="top"/>
    </xf>
    <xf numFmtId="0" fontId="1" fillId="0" borderId="0" xfId="0" applyFont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top" wrapText="1"/>
    </xf>
    <xf numFmtId="0" fontId="14" fillId="2" borderId="1" xfId="0" applyFont="1" applyFill="1" applyBorder="1" applyAlignment="1">
      <alignment horizontal="center" vertical="top" wrapText="1"/>
    </xf>
    <xf numFmtId="0" fontId="14" fillId="2" borderId="6" xfId="0" applyFont="1" applyFill="1" applyBorder="1" applyAlignment="1">
      <alignment horizontal="center" vertical="top" wrapText="1"/>
    </xf>
    <xf numFmtId="0" fontId="14" fillId="2" borderId="7" xfId="0" applyFont="1" applyFill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3" xfId="61" applyNumberFormat="1" applyFont="1" applyFill="1" applyBorder="1" applyAlignment="1">
      <alignment horizontal="left" vertical="center" wrapText="1"/>
    </xf>
    <xf numFmtId="0" fontId="3" fillId="0" borderId="5" xfId="61" applyNumberFormat="1" applyFont="1" applyFill="1" applyBorder="1" applyAlignment="1">
      <alignment horizontal="left" vertical="center" wrapText="1"/>
    </xf>
    <xf numFmtId="0" fontId="3" fillId="0" borderId="4" xfId="61" applyNumberFormat="1" applyFont="1" applyFill="1" applyBorder="1" applyAlignment="1">
      <alignment horizontal="left" vertical="center" wrapText="1"/>
    </xf>
    <xf numFmtId="0" fontId="4" fillId="0" borderId="6" xfId="61" applyNumberFormat="1" applyFont="1" applyBorder="1" applyAlignment="1">
      <alignment horizontal="left" vertical="center" wrapText="1"/>
    </xf>
    <xf numFmtId="0" fontId="4" fillId="0" borderId="7" xfId="61" applyNumberFormat="1" applyFont="1" applyBorder="1" applyAlignment="1">
      <alignment horizontal="left" vertical="center" wrapText="1"/>
    </xf>
    <xf numFmtId="0" fontId="4" fillId="0" borderId="8" xfId="61" applyNumberFormat="1" applyFont="1" applyBorder="1" applyAlignment="1">
      <alignment horizontal="left" vertical="center" wrapText="1"/>
    </xf>
    <xf numFmtId="0" fontId="3" fillId="0" borderId="3" xfId="61" applyNumberFormat="1" applyFont="1" applyBorder="1" applyAlignment="1">
      <alignment horizontal="left" vertical="center" wrapText="1"/>
    </xf>
    <xf numFmtId="0" fontId="3" fillId="0" borderId="5" xfId="61" applyNumberFormat="1" applyFont="1" applyBorder="1" applyAlignment="1">
      <alignment horizontal="left" vertical="center" wrapText="1"/>
    </xf>
    <xf numFmtId="0" fontId="3" fillId="0" borderId="4" xfId="61" applyNumberFormat="1" applyFont="1" applyBorder="1" applyAlignment="1">
      <alignment horizontal="left" vertical="center" wrapText="1"/>
    </xf>
    <xf numFmtId="0" fontId="9" fillId="0" borderId="1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left" vertical="top" wrapText="1"/>
    </xf>
    <xf numFmtId="0" fontId="11" fillId="0" borderId="7" xfId="0" applyFont="1" applyFill="1" applyBorder="1" applyAlignment="1">
      <alignment horizontal="left" vertical="top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</cellXfs>
  <cellStyles count="83">
    <cellStyle name="Гиперссылка" xfId="1" builtinId="8"/>
    <cellStyle name="Гиперссылка 2" xfId="30"/>
    <cellStyle name="Гиперссылка 2 2" xfId="51"/>
    <cellStyle name="Обычный" xfId="0" builtinId="0"/>
    <cellStyle name="Обычный 10" xfId="11"/>
    <cellStyle name="Обычный 10 2" xfId="52"/>
    <cellStyle name="Обычный 11" xfId="12"/>
    <cellStyle name="Обычный 11 2" xfId="53"/>
    <cellStyle name="Обычный 12" xfId="7"/>
    <cellStyle name="Обычный 12 2" xfId="54"/>
    <cellStyle name="Обычный 13" xfId="27"/>
    <cellStyle name="Обычный 13 2" xfId="55"/>
    <cellStyle name="Обычный 14" xfId="26"/>
    <cellStyle name="Обычный 14 2" xfId="56"/>
    <cellStyle name="Обычный 15" xfId="6"/>
    <cellStyle name="Обычный 15 2" xfId="57"/>
    <cellStyle name="Обычный 16" xfId="31"/>
    <cellStyle name="Обычный 16 2" xfId="45"/>
    <cellStyle name="Обычный 16 3" xfId="58"/>
    <cellStyle name="Обычный 17" xfId="32"/>
    <cellStyle name="Обычный 17 2" xfId="46"/>
    <cellStyle name="Обычный 17 3" xfId="59"/>
    <cellStyle name="Обычный 18" xfId="36"/>
    <cellStyle name="Обычный 18 2" xfId="48"/>
    <cellStyle name="Обычный 18 3" xfId="60"/>
    <cellStyle name="Обычный 19" xfId="50"/>
    <cellStyle name="Обычный 2" xfId="2"/>
    <cellStyle name="Обычный 2 2" xfId="13"/>
    <cellStyle name="Обычный 2 2 2" xfId="39"/>
    <cellStyle name="Обычный 2 2 3" xfId="62"/>
    <cellStyle name="Обычный 2 3" xfId="14"/>
    <cellStyle name="Обычный 2 3 2" xfId="40"/>
    <cellStyle name="Обычный 2 3 3" xfId="63"/>
    <cellStyle name="Обычный 2 4" xfId="10"/>
    <cellStyle name="Обычный 2 4 2" xfId="64"/>
    <cellStyle name="Обычный 2 5" xfId="33"/>
    <cellStyle name="Обычный 2 5 2" xfId="65"/>
    <cellStyle name="Обычный 2 6" xfId="34"/>
    <cellStyle name="Обычный 2 6 2" xfId="47"/>
    <cellStyle name="Обычный 2 6 3" xfId="66"/>
    <cellStyle name="Обычный 2 7" xfId="37"/>
    <cellStyle name="Обычный 2 7 2" xfId="49"/>
    <cellStyle name="Обычный 2 7 3" xfId="67"/>
    <cellStyle name="Обычный 2 8" xfId="61"/>
    <cellStyle name="Обычный 2 9" xfId="5"/>
    <cellStyle name="Обычный 20" xfId="4"/>
    <cellStyle name="Обычный 21_Белгородская область хотелки районов" xfId="15"/>
    <cellStyle name="Обычный 3" xfId="9"/>
    <cellStyle name="Обычный 3 2" xfId="35"/>
    <cellStyle name="Обычный 3 2 2" xfId="69"/>
    <cellStyle name="Обычный 3 3" xfId="68"/>
    <cellStyle name="Обычный 4" xfId="16"/>
    <cellStyle name="Обычный 4 2" xfId="17"/>
    <cellStyle name="Обычный 4 2 2" xfId="18"/>
    <cellStyle name="Обычный 4 2 2 2" xfId="8"/>
    <cellStyle name="Обычный 4 2 2 2 2" xfId="38"/>
    <cellStyle name="Обычный 4 2 2 2 3" xfId="73"/>
    <cellStyle name="Обычный 4 2 2 3" xfId="43"/>
    <cellStyle name="Обычный 4 2 2 4" xfId="72"/>
    <cellStyle name="Обычный 4 2 3" xfId="42"/>
    <cellStyle name="Обычный 4 2 4" xfId="71"/>
    <cellStyle name="Обычный 4 3" xfId="41"/>
    <cellStyle name="Обычный 4 4" xfId="70"/>
    <cellStyle name="Обычный 5" xfId="19"/>
    <cellStyle name="Обычный 5 2" xfId="74"/>
    <cellStyle name="Обычный 6" xfId="23"/>
    <cellStyle name="Обычный 6 2" xfId="75"/>
    <cellStyle name="Обычный 7" xfId="24"/>
    <cellStyle name="Обычный 7 2" xfId="76"/>
    <cellStyle name="Обычный 8" xfId="25"/>
    <cellStyle name="Обычный 8 2" xfId="77"/>
    <cellStyle name="Обычный 9" xfId="20"/>
    <cellStyle name="Обычный 9 2" xfId="21"/>
    <cellStyle name="Обычный 9 2 2" xfId="79"/>
    <cellStyle name="Обычный 9 3" xfId="78"/>
    <cellStyle name="Стиль 1" xfId="3"/>
    <cellStyle name="Финансовый 2" xfId="22"/>
    <cellStyle name="Финансовый 2 2" xfId="29"/>
    <cellStyle name="Финансовый 2 2 2" xfId="81"/>
    <cellStyle name="Финансовый 2 3" xfId="44"/>
    <cellStyle name="Финансовый 2 4" xfId="80"/>
    <cellStyle name="Финансовый 3" xfId="28"/>
    <cellStyle name="Финансовый 3 2" xfId="8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C20"/>
  <sheetViews>
    <sheetView view="pageBreakPreview" zoomScale="80" zoomScaleNormal="84" zoomScaleSheetLayoutView="80" workbookViewId="0">
      <selection activeCell="B13" sqref="B13"/>
    </sheetView>
  </sheetViews>
  <sheetFormatPr defaultColWidth="9.109375" defaultRowHeight="15.6"/>
  <cols>
    <col min="1" max="1" width="63.109375" style="7" customWidth="1"/>
    <col min="2" max="2" width="71.88671875" style="7" customWidth="1"/>
    <col min="3" max="3" width="77" style="7" customWidth="1"/>
    <col min="4" max="16384" width="9.109375" style="7"/>
  </cols>
  <sheetData>
    <row r="1" spans="1:3" ht="25.5" customHeight="1">
      <c r="A1" s="6" t="str">
        <f>HYPERLINK("#Оглавление!A1","Назад в оглавление")</f>
        <v>Назад в оглавление</v>
      </c>
    </row>
    <row r="2" spans="1:3" ht="82.5" customHeight="1">
      <c r="A2" s="134" t="s">
        <v>164</v>
      </c>
      <c r="B2" s="134"/>
      <c r="C2" s="4"/>
    </row>
    <row r="3" spans="1:3" ht="43.5" customHeight="1">
      <c r="A3" s="135" t="s">
        <v>2</v>
      </c>
      <c r="B3" s="135"/>
      <c r="C3" s="4"/>
    </row>
    <row r="4" spans="1:3" ht="21" customHeight="1">
      <c r="A4" s="34"/>
      <c r="B4" s="34"/>
      <c r="C4" s="4"/>
    </row>
    <row r="5" spans="1:3" ht="72.75" customHeight="1">
      <c r="A5" s="25" t="s">
        <v>186</v>
      </c>
      <c r="B5" s="24" t="s">
        <v>128</v>
      </c>
      <c r="C5" s="15"/>
    </row>
    <row r="6" spans="1:3" ht="61.5" customHeight="1">
      <c r="A6" s="25" t="s">
        <v>185</v>
      </c>
      <c r="B6" s="24" t="s">
        <v>187</v>
      </c>
      <c r="C6" s="28"/>
    </row>
    <row r="7" spans="1:3">
      <c r="C7" s="28"/>
    </row>
    <row r="11" spans="1:3">
      <c r="A11" s="10"/>
    </row>
    <row r="20" spans="3:3">
      <c r="C20" s="7" t="s">
        <v>53</v>
      </c>
    </row>
  </sheetData>
  <mergeCells count="2">
    <mergeCell ref="A2:B2"/>
    <mergeCell ref="A3:B3"/>
  </mergeCells>
  <printOptions horizontalCentered="1"/>
  <pageMargins left="0.59055118110236227" right="0.59055118110236227" top="0.78740157480314965" bottom="0.59055118110236227" header="0.31496062992125984" footer="0.31496062992125984"/>
  <pageSetup paperSize="9" scale="85" firstPageNumber="54" orientation="landscape" useFirstPageNumber="1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T20"/>
  <sheetViews>
    <sheetView view="pageBreakPreview" zoomScale="80" zoomScaleNormal="84" zoomScaleSheetLayoutView="80" workbookViewId="0">
      <pane xSplit="2" ySplit="6" topLeftCell="C10" activePane="bottomRight" state="frozen"/>
      <selection pane="topRight" activeCell="C1" sqref="C1"/>
      <selection pane="bottomLeft" activeCell="A7" sqref="A7"/>
      <selection pane="bottomRight" activeCell="I12" sqref="I12"/>
    </sheetView>
  </sheetViews>
  <sheetFormatPr defaultColWidth="9.109375" defaultRowHeight="15.6"/>
  <cols>
    <col min="1" max="1" width="4.44140625" style="7" customWidth="1"/>
    <col min="2" max="2" width="37.44140625" style="7" customWidth="1"/>
    <col min="3" max="3" width="16.109375" style="7" customWidth="1"/>
    <col min="4" max="4" width="18" style="7" customWidth="1"/>
    <col min="5" max="5" width="12.44140625" style="7" customWidth="1"/>
    <col min="6" max="6" width="10.33203125" style="7" customWidth="1"/>
    <col min="7" max="7" width="7.33203125" style="7" customWidth="1"/>
    <col min="8" max="8" width="7.5546875" style="7" customWidth="1"/>
    <col min="9" max="9" width="7.6640625" style="7" customWidth="1"/>
    <col min="10" max="10" width="8" style="7" customWidth="1"/>
    <col min="11" max="11" width="7.88671875" style="7" customWidth="1"/>
    <col min="12" max="12" width="9.109375" style="7"/>
    <col min="13" max="13" width="8.44140625" style="7" customWidth="1"/>
    <col min="14" max="14" width="28.109375" style="7" customWidth="1"/>
    <col min="15" max="15" width="24" style="7" hidden="1" customWidth="1"/>
    <col min="16" max="16" width="20.109375" style="7" hidden="1" customWidth="1"/>
    <col min="17" max="16384" width="9.109375" style="7"/>
  </cols>
  <sheetData>
    <row r="1" spans="1:20">
      <c r="A1" s="2" t="str">
        <f>HYPERLINK("#Оглавление!A1","Назад в оглавление")</f>
        <v>Назад в оглавление</v>
      </c>
      <c r="B1" s="18"/>
      <c r="D1" s="8"/>
    </row>
    <row r="2" spans="1:20" ht="27.75" customHeight="1">
      <c r="A2" s="6"/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</row>
    <row r="3" spans="1:20" ht="28.5" customHeight="1">
      <c r="A3" s="14"/>
      <c r="B3" s="135" t="s">
        <v>129</v>
      </c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5"/>
      <c r="P3" s="135"/>
    </row>
    <row r="4" spans="1:20" ht="28.5" customHeight="1">
      <c r="A4" s="14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</row>
    <row r="5" spans="1:20" ht="40.5" customHeight="1">
      <c r="A5" s="136" t="s">
        <v>0</v>
      </c>
      <c r="B5" s="137" t="s">
        <v>112</v>
      </c>
      <c r="C5" s="137" t="s">
        <v>113</v>
      </c>
      <c r="D5" s="137" t="s">
        <v>88</v>
      </c>
      <c r="E5" s="137" t="s">
        <v>5</v>
      </c>
      <c r="F5" s="143" t="s">
        <v>6</v>
      </c>
      <c r="G5" s="143"/>
      <c r="H5" s="137"/>
      <c r="I5" s="137"/>
      <c r="J5" s="137"/>
      <c r="K5" s="137"/>
      <c r="L5" s="137"/>
      <c r="M5" s="137"/>
      <c r="N5" s="137" t="s">
        <v>125</v>
      </c>
      <c r="O5" s="145" t="s">
        <v>90</v>
      </c>
      <c r="P5" s="144" t="s">
        <v>89</v>
      </c>
    </row>
    <row r="6" spans="1:20" ht="41.4" customHeight="1">
      <c r="A6" s="136"/>
      <c r="B6" s="137"/>
      <c r="C6" s="137"/>
      <c r="D6" s="137"/>
      <c r="E6" s="137"/>
      <c r="F6" s="100" t="s">
        <v>7</v>
      </c>
      <c r="G6" s="100" t="s">
        <v>15</v>
      </c>
      <c r="H6" s="100">
        <v>2025</v>
      </c>
      <c r="I6" s="100">
        <v>2026</v>
      </c>
      <c r="J6" s="100">
        <v>2027</v>
      </c>
      <c r="K6" s="100">
        <v>2028</v>
      </c>
      <c r="L6" s="100">
        <v>2029</v>
      </c>
      <c r="M6" s="100">
        <v>2030</v>
      </c>
      <c r="N6" s="137"/>
      <c r="O6" s="146"/>
      <c r="P6" s="144"/>
      <c r="T6" s="7" t="s">
        <v>78</v>
      </c>
    </row>
    <row r="7" spans="1:20" ht="33.75" customHeight="1">
      <c r="A7" s="100">
        <v>1</v>
      </c>
      <c r="B7" s="100">
        <v>2</v>
      </c>
      <c r="C7" s="100">
        <v>3</v>
      </c>
      <c r="D7" s="100">
        <v>4</v>
      </c>
      <c r="E7" s="100">
        <v>5</v>
      </c>
      <c r="F7" s="100">
        <v>6</v>
      </c>
      <c r="G7" s="100">
        <v>7</v>
      </c>
      <c r="H7" s="100">
        <v>9</v>
      </c>
      <c r="I7" s="100">
        <v>10</v>
      </c>
      <c r="J7" s="100">
        <v>11</v>
      </c>
      <c r="K7" s="100">
        <v>12</v>
      </c>
      <c r="L7" s="100">
        <v>13</v>
      </c>
      <c r="M7" s="100">
        <v>14</v>
      </c>
      <c r="N7" s="100">
        <v>15</v>
      </c>
      <c r="O7" s="95">
        <v>16</v>
      </c>
      <c r="P7" s="95">
        <v>17</v>
      </c>
    </row>
    <row r="8" spans="1:20" ht="36.6" customHeight="1">
      <c r="A8" s="129" t="s">
        <v>1</v>
      </c>
      <c r="B8" s="138" t="s">
        <v>132</v>
      </c>
      <c r="C8" s="139"/>
      <c r="D8" s="139"/>
      <c r="E8" s="139"/>
      <c r="F8" s="139"/>
      <c r="G8" s="139"/>
      <c r="H8" s="140"/>
      <c r="I8" s="140"/>
      <c r="J8" s="139"/>
      <c r="K8" s="139"/>
      <c r="L8" s="139"/>
      <c r="M8" s="139"/>
      <c r="N8" s="141"/>
      <c r="O8" s="113"/>
      <c r="P8" s="29"/>
    </row>
    <row r="9" spans="1:20" ht="115.8" customHeight="1">
      <c r="A9" s="11" t="s">
        <v>9</v>
      </c>
      <c r="B9" s="29" t="s">
        <v>166</v>
      </c>
      <c r="C9" s="96" t="s">
        <v>71</v>
      </c>
      <c r="D9" s="49" t="s">
        <v>70</v>
      </c>
      <c r="E9" s="49" t="s">
        <v>114</v>
      </c>
      <c r="F9" s="81">
        <v>16.63</v>
      </c>
      <c r="G9" s="97">
        <v>2023</v>
      </c>
      <c r="H9" s="113">
        <v>17.2</v>
      </c>
      <c r="I9" s="113">
        <v>4</v>
      </c>
      <c r="J9" s="118">
        <v>4</v>
      </c>
      <c r="K9" s="118">
        <v>4</v>
      </c>
      <c r="L9" s="118">
        <v>4</v>
      </c>
      <c r="M9" s="118">
        <v>4</v>
      </c>
      <c r="N9" s="68" t="s">
        <v>131</v>
      </c>
      <c r="O9" s="96" t="s">
        <v>93</v>
      </c>
      <c r="P9" s="26"/>
    </row>
    <row r="10" spans="1:20" ht="84" customHeight="1">
      <c r="A10" s="55" t="s">
        <v>13</v>
      </c>
      <c r="B10" s="29" t="s">
        <v>165</v>
      </c>
      <c r="C10" s="55" t="s">
        <v>71</v>
      </c>
      <c r="D10" s="11" t="s">
        <v>70</v>
      </c>
      <c r="E10" s="55" t="s">
        <v>123</v>
      </c>
      <c r="F10" s="36">
        <v>0</v>
      </c>
      <c r="G10" s="11">
        <v>2023</v>
      </c>
      <c r="H10" s="48" t="s">
        <v>58</v>
      </c>
      <c r="I10" s="55" t="s">
        <v>58</v>
      </c>
      <c r="J10" s="55">
        <v>1</v>
      </c>
      <c r="K10" s="55" t="s">
        <v>58</v>
      </c>
      <c r="L10" s="55" t="s">
        <v>58</v>
      </c>
      <c r="M10" s="55" t="s">
        <v>58</v>
      </c>
      <c r="N10" s="94" t="s">
        <v>131</v>
      </c>
      <c r="O10" s="71"/>
      <c r="P10" s="25"/>
    </row>
    <row r="11" spans="1:20" ht="86.4" customHeight="1">
      <c r="A11" s="55" t="s">
        <v>54</v>
      </c>
      <c r="B11" s="29" t="s">
        <v>135</v>
      </c>
      <c r="C11" s="55" t="s">
        <v>71</v>
      </c>
      <c r="D11" s="11" t="s">
        <v>130</v>
      </c>
      <c r="E11" s="55" t="s">
        <v>136</v>
      </c>
      <c r="F11" s="55">
        <v>24.8</v>
      </c>
      <c r="G11" s="11">
        <v>2023</v>
      </c>
      <c r="H11" s="119">
        <v>19.100000000000001</v>
      </c>
      <c r="I11" s="119">
        <v>19.100000000000001</v>
      </c>
      <c r="J11" s="119">
        <v>19.100000000000001</v>
      </c>
      <c r="K11" s="119">
        <v>19.100000000000001</v>
      </c>
      <c r="L11" s="119">
        <v>19.100000000000001</v>
      </c>
      <c r="M11" s="119">
        <v>19.100000000000001</v>
      </c>
      <c r="N11" s="94" t="s">
        <v>131</v>
      </c>
      <c r="O11" s="94"/>
      <c r="P11" s="25"/>
    </row>
    <row r="12" spans="1:20" ht="87" customHeight="1">
      <c r="A12" s="55" t="s">
        <v>55</v>
      </c>
      <c r="B12" s="25" t="s">
        <v>37</v>
      </c>
      <c r="C12" s="55" t="s">
        <v>71</v>
      </c>
      <c r="D12" s="11" t="s">
        <v>70</v>
      </c>
      <c r="E12" s="36" t="s">
        <v>35</v>
      </c>
      <c r="F12" s="36">
        <v>0</v>
      </c>
      <c r="G12" s="11">
        <v>2023</v>
      </c>
      <c r="H12" s="55">
        <v>0</v>
      </c>
      <c r="I12" s="55">
        <v>1</v>
      </c>
      <c r="J12" s="55">
        <v>4</v>
      </c>
      <c r="K12" s="55">
        <v>4</v>
      </c>
      <c r="L12" s="55">
        <v>4</v>
      </c>
      <c r="M12" s="55">
        <v>4</v>
      </c>
      <c r="N12" s="120" t="s">
        <v>131</v>
      </c>
      <c r="O12" s="49"/>
      <c r="P12" s="25"/>
    </row>
    <row r="13" spans="1:20" ht="33.9" customHeight="1">
      <c r="A13" s="28"/>
      <c r="B13" s="28"/>
      <c r="C13" s="28"/>
      <c r="D13" s="28"/>
      <c r="E13" s="30"/>
      <c r="F13" s="30"/>
      <c r="G13" s="31"/>
      <c r="H13" s="30"/>
      <c r="I13" s="30"/>
      <c r="J13" s="30"/>
      <c r="K13" s="30"/>
      <c r="L13" s="30"/>
      <c r="M13" s="30"/>
      <c r="N13" s="28"/>
      <c r="O13" s="28"/>
      <c r="P13" s="28"/>
    </row>
    <row r="14" spans="1:20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1:20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20" spans="9:9">
      <c r="I20" s="7" t="s">
        <v>94</v>
      </c>
    </row>
  </sheetData>
  <mergeCells count="13">
    <mergeCell ref="A5:A6"/>
    <mergeCell ref="B5:B6"/>
    <mergeCell ref="C5:C6"/>
    <mergeCell ref="B8:N8"/>
    <mergeCell ref="B2:P2"/>
    <mergeCell ref="B3:P3"/>
    <mergeCell ref="D5:D6"/>
    <mergeCell ref="E5:E6"/>
    <mergeCell ref="F5:G5"/>
    <mergeCell ref="H5:M5"/>
    <mergeCell ref="N5:N6"/>
    <mergeCell ref="P5:P6"/>
    <mergeCell ref="O5:O6"/>
  </mergeCells>
  <hyperlinks>
    <hyperlink ref="F5" location="_ftn1" display="_ftn1"/>
  </hyperlinks>
  <printOptions horizontalCentered="1"/>
  <pageMargins left="0.59055118110236227" right="0.59055118110236227" top="1.1811023622047245" bottom="0.59055118110236227" header="0.31496062992125984" footer="0.31496062992125984"/>
  <pageSetup paperSize="9" scale="70" firstPageNumber="55" orientation="landscape" useFirstPageNumber="1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A1:Q12"/>
  <sheetViews>
    <sheetView view="pageBreakPreview" zoomScale="80" zoomScaleSheetLayoutView="80" workbookViewId="0">
      <selection activeCell="O12" sqref="O12"/>
    </sheetView>
  </sheetViews>
  <sheetFormatPr defaultColWidth="9.109375" defaultRowHeight="13.8"/>
  <cols>
    <col min="1" max="1" width="5.44140625" style="13" customWidth="1"/>
    <col min="2" max="2" width="43.6640625" style="13" customWidth="1"/>
    <col min="3" max="3" width="20" style="13" customWidth="1"/>
    <col min="4" max="4" width="12.88671875" style="13" customWidth="1"/>
    <col min="5" max="5" width="8.6640625" style="13" customWidth="1"/>
    <col min="6" max="6" width="12.109375" style="13" customWidth="1"/>
    <col min="7" max="8" width="9.109375" style="13"/>
    <col min="9" max="9" width="7.5546875" style="13" customWidth="1"/>
    <col min="10" max="12" width="9.109375" style="13"/>
    <col min="13" max="13" width="11" style="13" customWidth="1"/>
    <col min="14" max="15" width="9.109375" style="13"/>
    <col min="16" max="16" width="12.109375" style="13" customWidth="1"/>
    <col min="17" max="16384" width="9.109375" style="13"/>
  </cols>
  <sheetData>
    <row r="1" spans="1:17" s="3" customFormat="1" ht="15.6">
      <c r="A1" s="2" t="str">
        <f>HYPERLINK("#Оглавление!A1","Назад в оглавление")</f>
        <v>Назад в оглавление</v>
      </c>
      <c r="B1" s="8"/>
      <c r="C1" s="8"/>
    </row>
    <row r="2" spans="1:17" ht="23.4" customHeight="1">
      <c r="A2" s="150"/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  <c r="P2" s="150"/>
    </row>
    <row r="3" spans="1:17" ht="28.5" customHeight="1">
      <c r="A3" s="151" t="s">
        <v>139</v>
      </c>
      <c r="B3" s="151"/>
      <c r="C3" s="151"/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151"/>
      <c r="O3" s="151"/>
      <c r="P3" s="151"/>
      <c r="Q3" s="32"/>
    </row>
    <row r="4" spans="1:17" ht="20.25" customHeight="1">
      <c r="A4" s="35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2"/>
    </row>
    <row r="5" spans="1:17" ht="25.5" customHeight="1">
      <c r="A5" s="152" t="s">
        <v>0</v>
      </c>
      <c r="B5" s="153" t="s">
        <v>4</v>
      </c>
      <c r="C5" s="154" t="s">
        <v>88</v>
      </c>
      <c r="D5" s="153" t="s">
        <v>5</v>
      </c>
      <c r="E5" s="153" t="s">
        <v>91</v>
      </c>
      <c r="F5" s="153"/>
      <c r="G5" s="153"/>
      <c r="H5" s="153"/>
      <c r="I5" s="153"/>
      <c r="J5" s="153"/>
      <c r="K5" s="153"/>
      <c r="L5" s="153"/>
      <c r="M5" s="153"/>
      <c r="N5" s="153"/>
      <c r="O5" s="153"/>
      <c r="P5" s="153" t="s">
        <v>140</v>
      </c>
      <c r="Q5" s="32"/>
    </row>
    <row r="6" spans="1:17" ht="30" customHeight="1">
      <c r="A6" s="152"/>
      <c r="B6" s="153"/>
      <c r="C6" s="155"/>
      <c r="D6" s="153"/>
      <c r="E6" s="75" t="s">
        <v>38</v>
      </c>
      <c r="F6" s="75" t="s">
        <v>39</v>
      </c>
      <c r="G6" s="75" t="s">
        <v>29</v>
      </c>
      <c r="H6" s="75" t="s">
        <v>40</v>
      </c>
      <c r="I6" s="75" t="s">
        <v>10</v>
      </c>
      <c r="J6" s="75" t="s">
        <v>11</v>
      </c>
      <c r="K6" s="75" t="s">
        <v>12</v>
      </c>
      <c r="L6" s="75" t="s">
        <v>41</v>
      </c>
      <c r="M6" s="75" t="s">
        <v>42</v>
      </c>
      <c r="N6" s="75" t="s">
        <v>43</v>
      </c>
      <c r="O6" s="75" t="s">
        <v>44</v>
      </c>
      <c r="P6" s="153"/>
      <c r="Q6" s="32"/>
    </row>
    <row r="7" spans="1:17" ht="36.75" customHeight="1">
      <c r="A7" s="74">
        <v>1</v>
      </c>
      <c r="B7" s="74">
        <v>2</v>
      </c>
      <c r="C7" s="74">
        <v>3</v>
      </c>
      <c r="D7" s="74">
        <v>4</v>
      </c>
      <c r="E7" s="74">
        <v>5</v>
      </c>
      <c r="F7" s="74">
        <v>6</v>
      </c>
      <c r="G7" s="74">
        <v>7</v>
      </c>
      <c r="H7" s="74">
        <v>8</v>
      </c>
      <c r="I7" s="74">
        <v>9</v>
      </c>
      <c r="J7" s="74">
        <v>10</v>
      </c>
      <c r="K7" s="74">
        <v>11</v>
      </c>
      <c r="L7" s="74">
        <v>12</v>
      </c>
      <c r="M7" s="74">
        <v>13</v>
      </c>
      <c r="N7" s="74">
        <v>14</v>
      </c>
      <c r="O7" s="74">
        <v>15</v>
      </c>
      <c r="P7" s="74">
        <v>16</v>
      </c>
      <c r="Q7" s="32"/>
    </row>
    <row r="8" spans="1:17" s="122" customFormat="1" ht="34.200000000000003" customHeight="1">
      <c r="A8" s="121" t="s">
        <v>1</v>
      </c>
      <c r="B8" s="147" t="s">
        <v>132</v>
      </c>
      <c r="C8" s="148"/>
      <c r="D8" s="148"/>
      <c r="E8" s="148"/>
      <c r="F8" s="148"/>
      <c r="G8" s="148"/>
      <c r="H8" s="148"/>
      <c r="I8" s="148"/>
      <c r="J8" s="148"/>
      <c r="K8" s="148"/>
      <c r="L8" s="148"/>
      <c r="M8" s="148"/>
      <c r="N8" s="148"/>
      <c r="O8" s="148"/>
      <c r="P8" s="149"/>
    </row>
    <row r="9" spans="1:17" s="3" customFormat="1" ht="31.2">
      <c r="A9" s="26" t="s">
        <v>9</v>
      </c>
      <c r="B9" s="29" t="s">
        <v>166</v>
      </c>
      <c r="C9" s="113" t="s">
        <v>130</v>
      </c>
      <c r="D9" s="49" t="s">
        <v>114</v>
      </c>
      <c r="E9" s="26"/>
      <c r="F9" s="26"/>
      <c r="G9" s="26"/>
      <c r="H9" s="26"/>
      <c r="I9" s="26"/>
      <c r="J9" s="26"/>
      <c r="K9" s="26"/>
      <c r="L9" s="26"/>
      <c r="M9" s="26"/>
      <c r="N9" s="26"/>
      <c r="O9" s="49">
        <v>17.2</v>
      </c>
      <c r="P9" s="49">
        <v>17.2</v>
      </c>
    </row>
    <row r="10" spans="1:17" s="3" customFormat="1" ht="46.8" hidden="1">
      <c r="A10" s="26" t="s">
        <v>13</v>
      </c>
      <c r="B10" s="29" t="s">
        <v>138</v>
      </c>
      <c r="C10" s="113" t="s">
        <v>130</v>
      </c>
      <c r="D10" s="55" t="s">
        <v>123</v>
      </c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</row>
    <row r="11" spans="1:17" s="3" customFormat="1" ht="31.2">
      <c r="A11" s="26" t="s">
        <v>54</v>
      </c>
      <c r="B11" s="29" t="s">
        <v>135</v>
      </c>
      <c r="C11" s="113" t="s">
        <v>130</v>
      </c>
      <c r="D11" s="55" t="s">
        <v>136</v>
      </c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49">
        <v>19.100000000000001</v>
      </c>
      <c r="P11" s="49">
        <v>19.100000000000001</v>
      </c>
    </row>
    <row r="12" spans="1:17" s="3" customFormat="1" ht="31.2">
      <c r="A12" s="26" t="s">
        <v>55</v>
      </c>
      <c r="B12" s="25" t="s">
        <v>37</v>
      </c>
      <c r="C12" s="113" t="s">
        <v>130</v>
      </c>
      <c r="D12" s="55" t="s">
        <v>35</v>
      </c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97">
        <v>0</v>
      </c>
      <c r="P12" s="97">
        <v>0</v>
      </c>
    </row>
  </sheetData>
  <mergeCells count="9">
    <mergeCell ref="B8:P8"/>
    <mergeCell ref="A2:P2"/>
    <mergeCell ref="A3:P3"/>
    <mergeCell ref="A5:A6"/>
    <mergeCell ref="B5:B6"/>
    <mergeCell ref="E5:O5"/>
    <mergeCell ref="P5:P6"/>
    <mergeCell ref="D5:D6"/>
    <mergeCell ref="C5:C6"/>
  </mergeCells>
  <printOptions horizontalCentered="1"/>
  <pageMargins left="0.39370078740157483" right="0.39370078740157483" top="1.1811023622047245" bottom="0.59055118110236227" header="0.31496062992125984" footer="0.31496062992125984"/>
  <pageSetup paperSize="9" scale="70" firstPageNumber="56" orientation="landscape" useFirstPageNumber="1" r:id="rId1"/>
  <headerFooter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FF00"/>
  </sheetPr>
  <dimension ref="A1:W25"/>
  <sheetViews>
    <sheetView view="pageBreakPreview" topLeftCell="A10" zoomScale="80" zoomScaleSheetLayoutView="80" workbookViewId="0">
      <selection activeCell="H16" sqref="H16"/>
    </sheetView>
  </sheetViews>
  <sheetFormatPr defaultColWidth="9.109375" defaultRowHeight="13.8"/>
  <cols>
    <col min="1" max="1" width="7.88671875" style="16" customWidth="1"/>
    <col min="2" max="2" width="33.44140625" style="9" customWidth="1"/>
    <col min="3" max="3" width="16.6640625" style="9" customWidth="1"/>
    <col min="4" max="4" width="12.33203125" style="9" customWidth="1"/>
    <col min="5" max="5" width="9.5546875" style="9" customWidth="1"/>
    <col min="6" max="6" width="7.88671875" style="9" customWidth="1"/>
    <col min="7" max="7" width="7.5546875" style="9" customWidth="1"/>
    <col min="8" max="12" width="9.109375" style="9"/>
    <col min="13" max="13" width="49.88671875" style="9" customWidth="1"/>
    <col min="14" max="16384" width="9.109375" style="9"/>
  </cols>
  <sheetData>
    <row r="1" spans="1:18" s="1" customFormat="1" ht="15.6">
      <c r="A1" s="2" t="str">
        <f>HYPERLINK("#Оглавление!A1","Назад в оглавление")</f>
        <v>Назад в оглавление</v>
      </c>
      <c r="B1" s="12"/>
    </row>
    <row r="2" spans="1:18" ht="26.25" customHeight="1">
      <c r="A2" s="156" t="s">
        <v>167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</row>
    <row r="3" spans="1:18" ht="17.25" customHeight="1">
      <c r="A3" s="37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</row>
    <row r="4" spans="1:18" ht="43.5" customHeight="1">
      <c r="A4" s="157" t="s">
        <v>0</v>
      </c>
      <c r="B4" s="157" t="s">
        <v>19</v>
      </c>
      <c r="C4" s="157" t="s">
        <v>18</v>
      </c>
      <c r="D4" s="157" t="s">
        <v>5</v>
      </c>
      <c r="E4" s="157" t="s">
        <v>6</v>
      </c>
      <c r="F4" s="157"/>
      <c r="G4" s="157"/>
      <c r="H4" s="157"/>
      <c r="I4" s="157"/>
      <c r="J4" s="157"/>
      <c r="K4" s="157"/>
      <c r="L4" s="157"/>
      <c r="M4" s="157" t="s">
        <v>17</v>
      </c>
    </row>
    <row r="5" spans="1:18" ht="39.75" customHeight="1">
      <c r="A5" s="157"/>
      <c r="B5" s="157"/>
      <c r="C5" s="157"/>
      <c r="D5" s="157"/>
      <c r="E5" s="101" t="s">
        <v>7</v>
      </c>
      <c r="F5" s="101" t="s">
        <v>8</v>
      </c>
      <c r="G5" s="101">
        <v>2025</v>
      </c>
      <c r="H5" s="101">
        <v>2026</v>
      </c>
      <c r="I5" s="101">
        <v>2027</v>
      </c>
      <c r="J5" s="101">
        <v>2028</v>
      </c>
      <c r="K5" s="101">
        <v>2029</v>
      </c>
      <c r="L5" s="101">
        <v>2030</v>
      </c>
      <c r="M5" s="157"/>
    </row>
    <row r="6" spans="1:18" ht="22.5" customHeight="1">
      <c r="A6" s="102">
        <v>1</v>
      </c>
      <c r="B6" s="101">
        <v>2</v>
      </c>
      <c r="C6" s="101">
        <v>3</v>
      </c>
      <c r="D6" s="101">
        <v>4</v>
      </c>
      <c r="E6" s="101">
        <v>5</v>
      </c>
      <c r="F6" s="101">
        <v>6</v>
      </c>
      <c r="G6" s="101">
        <v>8</v>
      </c>
      <c r="H6" s="101">
        <v>9</v>
      </c>
      <c r="I6" s="101">
        <v>10</v>
      </c>
      <c r="J6" s="101">
        <v>11</v>
      </c>
      <c r="K6" s="101">
        <v>12</v>
      </c>
      <c r="L6" s="101">
        <v>13</v>
      </c>
      <c r="M6" s="101">
        <v>14</v>
      </c>
    </row>
    <row r="7" spans="1:18" s="86" customFormat="1" ht="31.5" customHeight="1">
      <c r="A7" s="128" t="s">
        <v>1</v>
      </c>
      <c r="B7" s="158" t="s">
        <v>132</v>
      </c>
      <c r="C7" s="159"/>
      <c r="D7" s="159"/>
      <c r="E7" s="159"/>
      <c r="F7" s="159"/>
      <c r="G7" s="159"/>
      <c r="H7" s="159"/>
      <c r="I7" s="159"/>
      <c r="J7" s="159"/>
      <c r="K7" s="159"/>
      <c r="L7" s="159"/>
      <c r="M7" s="160"/>
    </row>
    <row r="8" spans="1:18" ht="112.5" customHeight="1">
      <c r="A8" s="130" t="s">
        <v>9</v>
      </c>
      <c r="B8" s="56" t="s">
        <v>141</v>
      </c>
      <c r="C8" s="99" t="s">
        <v>121</v>
      </c>
      <c r="D8" s="49" t="s">
        <v>114</v>
      </c>
      <c r="E8" s="42">
        <v>16.600000000000001</v>
      </c>
      <c r="F8" s="49">
        <v>2023</v>
      </c>
      <c r="G8" s="41">
        <v>17.2</v>
      </c>
      <c r="H8" s="41">
        <v>4</v>
      </c>
      <c r="I8" s="41">
        <v>4</v>
      </c>
      <c r="J8" s="41">
        <v>4</v>
      </c>
      <c r="K8" s="41">
        <v>4</v>
      </c>
      <c r="L8" s="41">
        <v>4</v>
      </c>
      <c r="M8" s="117" t="s">
        <v>148</v>
      </c>
      <c r="Q8" s="9" t="s">
        <v>79</v>
      </c>
    </row>
    <row r="9" spans="1:18" ht="36.75" customHeight="1">
      <c r="A9" s="130" t="s">
        <v>107</v>
      </c>
      <c r="B9" s="161" t="s">
        <v>142</v>
      </c>
      <c r="C9" s="162"/>
      <c r="D9" s="162"/>
      <c r="E9" s="162"/>
      <c r="F9" s="162"/>
      <c r="G9" s="162"/>
      <c r="H9" s="162"/>
      <c r="I9" s="162"/>
      <c r="J9" s="162"/>
      <c r="K9" s="162"/>
      <c r="L9" s="162"/>
      <c r="M9" s="163"/>
    </row>
    <row r="10" spans="1:18" ht="99" customHeight="1">
      <c r="A10" s="113" t="s">
        <v>133</v>
      </c>
      <c r="B10" s="56" t="s">
        <v>111</v>
      </c>
      <c r="C10" s="91" t="s">
        <v>98</v>
      </c>
      <c r="D10" s="98" t="s">
        <v>123</v>
      </c>
      <c r="E10" s="90">
        <v>0</v>
      </c>
      <c r="F10" s="49">
        <v>2023</v>
      </c>
      <c r="G10" s="90" t="s">
        <v>58</v>
      </c>
      <c r="H10" s="90" t="s">
        <v>58</v>
      </c>
      <c r="I10" s="90">
        <v>1</v>
      </c>
      <c r="J10" s="90" t="s">
        <v>58</v>
      </c>
      <c r="K10" s="90" t="s">
        <v>58</v>
      </c>
      <c r="L10" s="90" t="s">
        <v>58</v>
      </c>
      <c r="M10" s="117" t="s">
        <v>147</v>
      </c>
      <c r="R10" s="9" t="s">
        <v>48</v>
      </c>
    </row>
    <row r="11" spans="1:18" ht="37.200000000000003" customHeight="1">
      <c r="A11" s="113" t="s">
        <v>143</v>
      </c>
      <c r="B11" s="161" t="s">
        <v>188</v>
      </c>
      <c r="C11" s="162"/>
      <c r="D11" s="162"/>
      <c r="E11" s="162"/>
      <c r="F11" s="162"/>
      <c r="G11" s="162"/>
      <c r="H11" s="162"/>
      <c r="I11" s="162"/>
      <c r="J11" s="162"/>
      <c r="K11" s="162"/>
      <c r="L11" s="162"/>
      <c r="M11" s="163"/>
    </row>
    <row r="12" spans="1:18" ht="124.8" customHeight="1">
      <c r="A12" s="113" t="s">
        <v>134</v>
      </c>
      <c r="B12" s="56" t="s">
        <v>145</v>
      </c>
      <c r="C12" s="99" t="s">
        <v>121</v>
      </c>
      <c r="D12" s="49" t="s">
        <v>136</v>
      </c>
      <c r="E12" s="49">
        <v>24.8</v>
      </c>
      <c r="F12" s="49">
        <v>2023</v>
      </c>
      <c r="G12" s="61">
        <v>19.100000000000001</v>
      </c>
      <c r="H12" s="61">
        <v>19.100000000000001</v>
      </c>
      <c r="I12" s="61">
        <v>19.100000000000001</v>
      </c>
      <c r="J12" s="61">
        <v>19.100000000000001</v>
      </c>
      <c r="K12" s="61">
        <v>19.100000000000001</v>
      </c>
      <c r="L12" s="61">
        <v>19.100000000000001</v>
      </c>
      <c r="M12" s="117" t="s">
        <v>146</v>
      </c>
    </row>
    <row r="13" spans="1:18" ht="34.5" customHeight="1">
      <c r="A13" s="113" t="s">
        <v>144</v>
      </c>
      <c r="B13" s="161" t="s">
        <v>189</v>
      </c>
      <c r="C13" s="162"/>
      <c r="D13" s="162"/>
      <c r="E13" s="162"/>
      <c r="F13" s="162"/>
      <c r="G13" s="162"/>
      <c r="H13" s="162"/>
      <c r="I13" s="162"/>
      <c r="J13" s="162"/>
      <c r="K13" s="162"/>
      <c r="L13" s="162"/>
      <c r="M13" s="163"/>
    </row>
    <row r="14" spans="1:18" ht="183" hidden="1" customHeight="1">
      <c r="A14" s="90" t="s">
        <v>59</v>
      </c>
      <c r="B14" s="56" t="s">
        <v>65</v>
      </c>
      <c r="C14" s="93" t="s">
        <v>45</v>
      </c>
      <c r="D14" s="49" t="s">
        <v>61</v>
      </c>
      <c r="E14" s="49" t="s">
        <v>60</v>
      </c>
      <c r="F14" s="49">
        <v>2022</v>
      </c>
      <c r="G14" s="60" t="s">
        <v>60</v>
      </c>
      <c r="H14" s="60" t="s">
        <v>60</v>
      </c>
      <c r="I14" s="60" t="s">
        <v>60</v>
      </c>
      <c r="J14" s="60" t="s">
        <v>60</v>
      </c>
      <c r="K14" s="60" t="s">
        <v>60</v>
      </c>
      <c r="L14" s="60" t="s">
        <v>60</v>
      </c>
      <c r="M14" s="91" t="s">
        <v>110</v>
      </c>
    </row>
    <row r="15" spans="1:18" ht="35.25" hidden="1" customHeight="1">
      <c r="A15" s="90" t="s">
        <v>108</v>
      </c>
      <c r="B15" s="161" t="s">
        <v>109</v>
      </c>
      <c r="C15" s="162"/>
      <c r="D15" s="162"/>
      <c r="E15" s="162"/>
      <c r="F15" s="162"/>
      <c r="G15" s="162"/>
      <c r="H15" s="162"/>
      <c r="I15" s="162"/>
      <c r="J15" s="162"/>
      <c r="K15" s="162"/>
      <c r="L15" s="162"/>
      <c r="M15" s="163"/>
    </row>
    <row r="16" spans="1:18" ht="108.6" customHeight="1">
      <c r="A16" s="116" t="s">
        <v>137</v>
      </c>
      <c r="B16" s="56" t="s">
        <v>122</v>
      </c>
      <c r="C16" s="99" t="s">
        <v>121</v>
      </c>
      <c r="D16" s="103" t="s">
        <v>123</v>
      </c>
      <c r="E16" s="90">
        <v>0</v>
      </c>
      <c r="F16" s="49">
        <v>2023</v>
      </c>
      <c r="G16" s="116">
        <v>0</v>
      </c>
      <c r="H16" s="116">
        <v>1</v>
      </c>
      <c r="I16" s="116">
        <v>4</v>
      </c>
      <c r="J16" s="116">
        <v>4</v>
      </c>
      <c r="K16" s="116">
        <v>4</v>
      </c>
      <c r="L16" s="116">
        <v>4</v>
      </c>
      <c r="M16" s="117" t="s">
        <v>147</v>
      </c>
      <c r="N16" s="33"/>
      <c r="O16" s="33"/>
      <c r="P16" s="33"/>
    </row>
    <row r="17" spans="1:23" ht="30.75" customHeight="1">
      <c r="A17" s="116" t="s">
        <v>149</v>
      </c>
      <c r="B17" s="161" t="s">
        <v>190</v>
      </c>
      <c r="C17" s="162"/>
      <c r="D17" s="162"/>
      <c r="E17" s="162"/>
      <c r="F17" s="162"/>
      <c r="G17" s="162"/>
      <c r="H17" s="162"/>
      <c r="I17" s="162"/>
      <c r="J17" s="162"/>
      <c r="K17" s="162"/>
      <c r="L17" s="162"/>
      <c r="M17" s="163"/>
      <c r="N17" s="19"/>
      <c r="O17" s="19"/>
      <c r="P17" s="33"/>
    </row>
    <row r="18" spans="1:23">
      <c r="N18" s="33"/>
      <c r="O18" s="33"/>
      <c r="P18" s="33"/>
    </row>
    <row r="25" spans="1:23">
      <c r="W25" s="9" t="s">
        <v>79</v>
      </c>
    </row>
  </sheetData>
  <mergeCells count="14">
    <mergeCell ref="B7:M7"/>
    <mergeCell ref="B17:M17"/>
    <mergeCell ref="B9:M9"/>
    <mergeCell ref="B11:M11"/>
    <mergeCell ref="B13:M13"/>
    <mergeCell ref="B15:M15"/>
    <mergeCell ref="A2:M2"/>
    <mergeCell ref="G4:L4"/>
    <mergeCell ref="M4:M5"/>
    <mergeCell ref="A4:A5"/>
    <mergeCell ref="E4:F4"/>
    <mergeCell ref="B4:B5"/>
    <mergeCell ref="C4:C5"/>
    <mergeCell ref="D4:D5"/>
  </mergeCells>
  <printOptions horizontalCentered="1"/>
  <pageMargins left="0.39370078740157483" right="0.59055118110236227" top="0.59055118110236227" bottom="0.59055118110236227" header="0.31496062992125984" footer="0.31496062992125984"/>
  <pageSetup paperSize="9" scale="65" firstPageNumber="57" orientation="landscape" useFirstPageNumber="1" r:id="rId1"/>
  <headerFooter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W81"/>
  <sheetViews>
    <sheetView view="pageBreakPreview" zoomScale="80" zoomScaleNormal="90" zoomScaleSheetLayoutView="80" workbookViewId="0">
      <selection activeCell="H53" sqref="H53"/>
    </sheetView>
  </sheetViews>
  <sheetFormatPr defaultColWidth="9.109375" defaultRowHeight="13.8"/>
  <cols>
    <col min="1" max="1" width="7.6640625" style="9" customWidth="1"/>
    <col min="2" max="2" width="37.109375" style="9" hidden="1" customWidth="1"/>
    <col min="3" max="3" width="64.44140625" style="9" customWidth="1"/>
    <col min="4" max="4" width="6" style="9" customWidth="1"/>
    <col min="5" max="5" width="8.44140625" style="9" customWidth="1"/>
    <col min="6" max="6" width="13.88671875" style="9" customWidth="1"/>
    <col min="7" max="7" width="5.6640625" style="9" customWidth="1"/>
    <col min="8" max="8" width="12.33203125" style="9" customWidth="1"/>
    <col min="9" max="9" width="13.109375" style="9" customWidth="1"/>
    <col min="10" max="10" width="12.6640625" style="9" customWidth="1"/>
    <col min="11" max="11" width="12.109375" style="9" customWidth="1"/>
    <col min="12" max="12" width="13" style="9" customWidth="1"/>
    <col min="13" max="13" width="13.109375" style="9" customWidth="1"/>
    <col min="14" max="14" width="13" style="9" customWidth="1"/>
    <col min="15" max="15" width="12.44140625" style="9" bestFit="1" customWidth="1"/>
    <col min="16" max="16" width="13.88671875" style="9" customWidth="1"/>
    <col min="17" max="17" width="9.109375" style="9"/>
    <col min="18" max="18" width="11.44140625" style="9" customWidth="1"/>
    <col min="19" max="20" width="9.109375" style="9"/>
    <col min="21" max="21" width="11.44140625" style="9" bestFit="1" customWidth="1"/>
    <col min="22" max="22" width="12.44140625" style="9" bestFit="1" customWidth="1"/>
    <col min="23" max="23" width="11.44140625" style="9" bestFit="1" customWidth="1"/>
    <col min="24" max="16384" width="9.109375" style="9"/>
  </cols>
  <sheetData>
    <row r="1" spans="1:18" s="1" customFormat="1" ht="15.6">
      <c r="A1" s="2" t="str">
        <f>HYPERLINK("#Оглавление!A1","Назад в оглавление")</f>
        <v>Назад в оглавление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</row>
    <row r="2" spans="1:18" ht="17.399999999999999">
      <c r="A2" s="151" t="s">
        <v>150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4"/>
      <c r="P2" s="14"/>
      <c r="Q2" s="14"/>
      <c r="R2" s="14"/>
    </row>
    <row r="3" spans="1:18" ht="21.75" hidden="1" customHeight="1">
      <c r="A3" s="38"/>
      <c r="B3" s="38"/>
      <c r="C3" s="38"/>
      <c r="D3" s="54"/>
      <c r="E3" s="54"/>
      <c r="F3" s="54"/>
      <c r="G3" s="54"/>
      <c r="H3" s="38"/>
      <c r="I3" s="38"/>
      <c r="J3" s="38"/>
      <c r="K3" s="38"/>
      <c r="L3" s="38"/>
      <c r="M3" s="38"/>
      <c r="N3" s="38"/>
      <c r="O3" s="14"/>
      <c r="P3" s="14"/>
      <c r="Q3" s="14"/>
      <c r="R3" s="14"/>
    </row>
    <row r="4" spans="1:18" ht="25.5" hidden="1" customHeight="1">
      <c r="A4" s="5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1" t="s">
        <v>30</v>
      </c>
    </row>
    <row r="5" spans="1:18" ht="24" hidden="1" customHeight="1">
      <c r="A5" s="187" t="s">
        <v>0</v>
      </c>
      <c r="B5" s="187" t="s">
        <v>19</v>
      </c>
      <c r="C5" s="187" t="s">
        <v>3</v>
      </c>
      <c r="D5" s="191" t="s">
        <v>76</v>
      </c>
      <c r="E5" s="192"/>
      <c r="F5" s="192"/>
      <c r="G5" s="193"/>
      <c r="H5" s="187"/>
      <c r="I5" s="187"/>
      <c r="J5" s="187"/>
      <c r="K5" s="187"/>
      <c r="L5" s="187"/>
      <c r="M5" s="187"/>
      <c r="N5" s="187"/>
    </row>
    <row r="6" spans="1:18" ht="24.75" hidden="1" customHeight="1">
      <c r="A6" s="187"/>
      <c r="B6" s="187"/>
      <c r="C6" s="187"/>
      <c r="D6" s="194" t="s">
        <v>77</v>
      </c>
      <c r="E6" s="195"/>
      <c r="F6" s="195"/>
      <c r="G6" s="196"/>
      <c r="H6" s="53">
        <v>2025</v>
      </c>
      <c r="I6" s="53">
        <v>2026</v>
      </c>
      <c r="J6" s="53">
        <v>2027</v>
      </c>
      <c r="K6" s="53">
        <v>2028</v>
      </c>
      <c r="L6" s="53">
        <v>2029</v>
      </c>
      <c r="M6" s="53">
        <v>2030</v>
      </c>
      <c r="N6" s="53" t="s">
        <v>14</v>
      </c>
    </row>
    <row r="7" spans="1:18" ht="20.25" hidden="1" customHeight="1">
      <c r="A7" s="53">
        <v>1</v>
      </c>
      <c r="B7" s="53">
        <v>2</v>
      </c>
      <c r="C7" s="53">
        <v>3</v>
      </c>
      <c r="D7" s="53"/>
      <c r="E7" s="53"/>
      <c r="F7" s="53"/>
      <c r="G7" s="53"/>
      <c r="H7" s="53">
        <v>5</v>
      </c>
      <c r="I7" s="53">
        <v>6</v>
      </c>
      <c r="J7" s="53">
        <v>7</v>
      </c>
      <c r="K7" s="53">
        <v>8</v>
      </c>
      <c r="L7" s="53">
        <v>9</v>
      </c>
      <c r="M7" s="44">
        <v>10</v>
      </c>
      <c r="N7" s="69">
        <v>11</v>
      </c>
    </row>
    <row r="8" spans="1:18" ht="24" hidden="1" customHeight="1">
      <c r="A8" s="197"/>
      <c r="B8" s="188" t="s">
        <v>80</v>
      </c>
      <c r="C8" s="27" t="s">
        <v>31</v>
      </c>
      <c r="D8" s="27"/>
      <c r="E8" s="27"/>
      <c r="F8" s="27"/>
      <c r="G8" s="27"/>
      <c r="H8" s="41">
        <f>H12+H17+H20+H24+H27+H31+H34+H38+H37</f>
        <v>9278754.1999999993</v>
      </c>
      <c r="I8" s="41">
        <f>I12+I17+I20+I24+I27+I31+I34+I38</f>
        <v>12005706.5</v>
      </c>
      <c r="J8" s="41">
        <f>J12+J17+J20+J24+J27+J31+J34+J38</f>
        <v>11605000</v>
      </c>
      <c r="K8" s="41">
        <f>K12+K17+K20+K24+K27+K31+K34+K38</f>
        <v>12105000</v>
      </c>
      <c r="L8" s="41">
        <f>L12+L17+L20+L24+L27+L31+L34+L38</f>
        <v>12405000</v>
      </c>
      <c r="M8" s="46">
        <f>M12+M17+M20+M24+M27+M31+M34+M38</f>
        <v>12705000</v>
      </c>
      <c r="N8" s="41">
        <f t="shared" ref="N8:N16" si="0">SUM(H8:M8)</f>
        <v>70104460.700000003</v>
      </c>
      <c r="R8" s="73">
        <f>H10-H8</f>
        <v>0</v>
      </c>
    </row>
    <row r="9" spans="1:18" ht="28.5" hidden="1" customHeight="1">
      <c r="A9" s="198"/>
      <c r="B9" s="189"/>
      <c r="C9" s="27" t="s">
        <v>32</v>
      </c>
      <c r="D9" s="27"/>
      <c r="E9" s="27"/>
      <c r="F9" s="27"/>
      <c r="G9" s="27"/>
      <c r="H9" s="41">
        <f t="shared" ref="H9:M9" si="1">H13+H18+H25+H32</f>
        <v>0</v>
      </c>
      <c r="I9" s="41">
        <f t="shared" si="1"/>
        <v>0</v>
      </c>
      <c r="J9" s="41">
        <f t="shared" si="1"/>
        <v>0</v>
      </c>
      <c r="K9" s="41">
        <f t="shared" si="1"/>
        <v>0</v>
      </c>
      <c r="L9" s="41">
        <f t="shared" si="1"/>
        <v>0</v>
      </c>
      <c r="M9" s="46">
        <f t="shared" si="1"/>
        <v>0</v>
      </c>
      <c r="N9" s="41">
        <f t="shared" si="0"/>
        <v>0</v>
      </c>
    </row>
    <row r="10" spans="1:18" ht="24" hidden="1" customHeight="1">
      <c r="A10" s="198"/>
      <c r="B10" s="189"/>
      <c r="C10" s="27" t="s">
        <v>33</v>
      </c>
      <c r="D10" s="27"/>
      <c r="E10" s="27"/>
      <c r="F10" s="27"/>
      <c r="G10" s="27"/>
      <c r="H10" s="41">
        <f>H12+H19+H22+H26+H29+H33+H35+H39+H37</f>
        <v>9278754.1999999993</v>
      </c>
      <c r="I10" s="41">
        <f>I12+I19+I22+I26+I29+I33+I35+I39</f>
        <v>12005706.5</v>
      </c>
      <c r="J10" s="41">
        <f>J12+J19+J22+J26+J29+J33+J35+J39</f>
        <v>11605000</v>
      </c>
      <c r="K10" s="41">
        <f>K12+K19+K22+K26+K29+K33+K35+K39</f>
        <v>12105000</v>
      </c>
      <c r="L10" s="41">
        <f>L12+L19+L22+L26+L29+L33+L35+L39</f>
        <v>12405000</v>
      </c>
      <c r="M10" s="46">
        <f>M12+M19+M22+M26+M29+M33+M35+M39</f>
        <v>12705000</v>
      </c>
      <c r="N10" s="41">
        <f t="shared" si="0"/>
        <v>70104460.700000003</v>
      </c>
    </row>
    <row r="11" spans="1:18" ht="36" hidden="1" customHeight="1">
      <c r="A11" s="199"/>
      <c r="B11" s="190"/>
      <c r="C11" s="27" t="s">
        <v>57</v>
      </c>
      <c r="D11" s="27"/>
      <c r="E11" s="27"/>
      <c r="F11" s="27"/>
      <c r="G11" s="27"/>
      <c r="H11" s="41">
        <f t="shared" ref="H11:M11" si="2">H23+H30</f>
        <v>0</v>
      </c>
      <c r="I11" s="41">
        <f t="shared" si="2"/>
        <v>0</v>
      </c>
      <c r="J11" s="41">
        <f t="shared" si="2"/>
        <v>0</v>
      </c>
      <c r="K11" s="41">
        <f t="shared" si="2"/>
        <v>0</v>
      </c>
      <c r="L11" s="41">
        <f t="shared" si="2"/>
        <v>0</v>
      </c>
      <c r="M11" s="46">
        <f t="shared" si="2"/>
        <v>0</v>
      </c>
      <c r="N11" s="41">
        <f t="shared" si="0"/>
        <v>0</v>
      </c>
    </row>
    <row r="12" spans="1:18" ht="24" hidden="1" customHeight="1">
      <c r="A12" s="53" t="s">
        <v>1</v>
      </c>
      <c r="B12" s="200" t="s">
        <v>95</v>
      </c>
      <c r="C12" s="80" t="s">
        <v>31</v>
      </c>
      <c r="D12" s="80"/>
      <c r="E12" s="80"/>
      <c r="F12" s="80"/>
      <c r="G12" s="80"/>
      <c r="H12" s="81">
        <f t="shared" ref="H12:M12" si="3">SUM(H14:H16)</f>
        <v>4174000</v>
      </c>
      <c r="I12" s="81">
        <f t="shared" si="3"/>
        <v>4300000</v>
      </c>
      <c r="J12" s="81">
        <f t="shared" si="3"/>
        <v>4400000</v>
      </c>
      <c r="K12" s="81">
        <f t="shared" si="3"/>
        <v>4600000</v>
      </c>
      <c r="L12" s="81">
        <f t="shared" si="3"/>
        <v>4800000</v>
      </c>
      <c r="M12" s="82">
        <f t="shared" si="3"/>
        <v>5000000</v>
      </c>
      <c r="N12" s="41">
        <f t="shared" si="0"/>
        <v>27274000</v>
      </c>
    </row>
    <row r="13" spans="1:18" ht="24" hidden="1" customHeight="1">
      <c r="A13" s="53" t="s">
        <v>9</v>
      </c>
      <c r="B13" s="201"/>
      <c r="C13" s="80" t="s">
        <v>32</v>
      </c>
      <c r="D13" s="80"/>
      <c r="E13" s="80"/>
      <c r="F13" s="80"/>
      <c r="G13" s="80"/>
      <c r="H13" s="84"/>
      <c r="I13" s="83"/>
      <c r="J13" s="83"/>
      <c r="K13" s="83"/>
      <c r="L13" s="83"/>
      <c r="M13" s="84"/>
      <c r="N13" s="69">
        <f t="shared" si="0"/>
        <v>0</v>
      </c>
    </row>
    <row r="14" spans="1:18" ht="23.4" hidden="1" customHeight="1">
      <c r="A14" s="197" t="s">
        <v>9</v>
      </c>
      <c r="B14" s="201"/>
      <c r="C14" s="80" t="s">
        <v>33</v>
      </c>
      <c r="D14" s="62">
        <v>828</v>
      </c>
      <c r="E14" s="62" t="s">
        <v>74</v>
      </c>
      <c r="F14" s="62" t="s">
        <v>75</v>
      </c>
      <c r="G14" s="62">
        <v>200</v>
      </c>
      <c r="H14" s="88">
        <f>4200000-H15-H16-26000</f>
        <v>4008893.6</v>
      </c>
      <c r="I14" s="43">
        <f>4300000-I15-I16</f>
        <v>4130098.6</v>
      </c>
      <c r="J14" s="43">
        <f>4400000-J15-J16</f>
        <v>4207842.5999999996</v>
      </c>
      <c r="K14" s="43">
        <f>4600000-K15-K16</f>
        <v>4407842.5999999996</v>
      </c>
      <c r="L14" s="43">
        <f>4800000-L15-L16</f>
        <v>4607842.5999999996</v>
      </c>
      <c r="M14" s="45">
        <f>5000000-M15-M16</f>
        <v>4807842.5999999996</v>
      </c>
      <c r="N14" s="41">
        <f t="shared" si="0"/>
        <v>26170362.600000001</v>
      </c>
    </row>
    <row r="15" spans="1:18" ht="23.4" hidden="1" customHeight="1">
      <c r="A15" s="198"/>
      <c r="B15" s="201"/>
      <c r="C15" s="80" t="s">
        <v>33</v>
      </c>
      <c r="D15" s="62">
        <v>828</v>
      </c>
      <c r="E15" s="62" t="s">
        <v>74</v>
      </c>
      <c r="F15" s="62" t="s">
        <v>75</v>
      </c>
      <c r="G15" s="62">
        <v>800</v>
      </c>
      <c r="H15" s="45">
        <v>5000</v>
      </c>
      <c r="I15" s="45">
        <v>5000</v>
      </c>
      <c r="J15" s="45">
        <v>5000</v>
      </c>
      <c r="K15" s="45">
        <v>5000</v>
      </c>
      <c r="L15" s="45">
        <v>5000</v>
      </c>
      <c r="M15" s="45">
        <v>5000</v>
      </c>
      <c r="N15" s="41">
        <f t="shared" si="0"/>
        <v>30000</v>
      </c>
    </row>
    <row r="16" spans="1:18" ht="29.25" hidden="1" customHeight="1">
      <c r="A16" s="198"/>
      <c r="B16" s="201"/>
      <c r="C16" s="85" t="s">
        <v>82</v>
      </c>
      <c r="D16" s="62">
        <v>828</v>
      </c>
      <c r="E16" s="62" t="s">
        <v>74</v>
      </c>
      <c r="F16" s="62" t="s">
        <v>97</v>
      </c>
      <c r="G16" s="62">
        <v>200</v>
      </c>
      <c r="H16" s="87">
        <f>22404.4+137702</f>
        <v>160106.4</v>
      </c>
      <c r="I16" s="87">
        <f>22404.4+142497</f>
        <v>164901.4</v>
      </c>
      <c r="J16" s="45">
        <f t="shared" ref="J16:M16" si="4">22404.4+164753</f>
        <v>187157.4</v>
      </c>
      <c r="K16" s="45">
        <f t="shared" si="4"/>
        <v>187157.4</v>
      </c>
      <c r="L16" s="45">
        <f t="shared" si="4"/>
        <v>187157.4</v>
      </c>
      <c r="M16" s="45">
        <f t="shared" si="4"/>
        <v>187157.4</v>
      </c>
      <c r="N16" s="41">
        <f t="shared" si="0"/>
        <v>1073637.3999999999</v>
      </c>
    </row>
    <row r="17" spans="1:23" ht="32.25" hidden="1" customHeight="1">
      <c r="A17" s="53">
        <v>2</v>
      </c>
      <c r="B17" s="186" t="s">
        <v>51</v>
      </c>
      <c r="C17" s="27" t="s">
        <v>31</v>
      </c>
      <c r="D17" s="27"/>
      <c r="E17" s="27"/>
      <c r="F17" s="27"/>
      <c r="G17" s="27"/>
      <c r="H17" s="46">
        <f t="shared" ref="H17:N17" si="5">SUM(H18:H19)</f>
        <v>4901932.3999999994</v>
      </c>
      <c r="I17" s="41">
        <f t="shared" si="5"/>
        <v>7600706.5</v>
      </c>
      <c r="J17" s="41">
        <f t="shared" si="5"/>
        <v>7000000</v>
      </c>
      <c r="K17" s="41">
        <f t="shared" si="5"/>
        <v>7100000</v>
      </c>
      <c r="L17" s="41">
        <f t="shared" si="5"/>
        <v>7200000</v>
      </c>
      <c r="M17" s="46">
        <f t="shared" si="5"/>
        <v>7300000</v>
      </c>
      <c r="N17" s="41">
        <f t="shared" si="5"/>
        <v>41102638.899999999</v>
      </c>
    </row>
    <row r="18" spans="1:23" ht="23.4" hidden="1" customHeight="1">
      <c r="A18" s="53" t="s">
        <v>16</v>
      </c>
      <c r="B18" s="186"/>
      <c r="C18" s="27" t="s">
        <v>32</v>
      </c>
      <c r="D18" s="27"/>
      <c r="E18" s="27"/>
      <c r="F18" s="27"/>
      <c r="G18" s="27"/>
      <c r="H18" s="44"/>
      <c r="I18" s="53"/>
      <c r="J18" s="53"/>
      <c r="K18" s="53"/>
      <c r="L18" s="53"/>
      <c r="M18" s="44"/>
      <c r="N18" s="42">
        <f>SUM(H18:M18)</f>
        <v>0</v>
      </c>
    </row>
    <row r="19" spans="1:23" ht="27.75" hidden="1" customHeight="1">
      <c r="A19" s="53" t="s">
        <v>16</v>
      </c>
      <c r="B19" s="186"/>
      <c r="C19" s="27" t="s">
        <v>33</v>
      </c>
      <c r="D19" s="62">
        <v>828</v>
      </c>
      <c r="E19" s="62" t="s">
        <v>74</v>
      </c>
      <c r="F19" s="62" t="s">
        <v>75</v>
      </c>
      <c r="G19" s="62">
        <v>200</v>
      </c>
      <c r="H19" s="87">
        <f>5073344.3-873.9-169908-630</f>
        <v>4901932.3999999994</v>
      </c>
      <c r="I19" s="43">
        <f>6406952+1193754.5</f>
        <v>7600706.5</v>
      </c>
      <c r="J19" s="43">
        <v>7000000</v>
      </c>
      <c r="K19" s="43">
        <v>7100000</v>
      </c>
      <c r="L19" s="43">
        <v>7200000</v>
      </c>
      <c r="M19" s="43">
        <v>7300000</v>
      </c>
      <c r="N19" s="41">
        <f>SUM(H19:M19)</f>
        <v>41102638.899999999</v>
      </c>
    </row>
    <row r="20" spans="1:23" ht="21.75" hidden="1" customHeight="1">
      <c r="A20" s="53" t="s">
        <v>28</v>
      </c>
      <c r="B20" s="188" t="s">
        <v>52</v>
      </c>
      <c r="C20" s="27" t="s">
        <v>31</v>
      </c>
      <c r="D20" s="27"/>
      <c r="E20" s="27"/>
      <c r="F20" s="27"/>
      <c r="G20" s="27"/>
      <c r="H20" s="41">
        <f t="shared" ref="H20:N20" si="6">SUM(H21:H23)</f>
        <v>0</v>
      </c>
      <c r="I20" s="41">
        <f t="shared" si="6"/>
        <v>0</v>
      </c>
      <c r="J20" s="41">
        <f t="shared" si="6"/>
        <v>0</v>
      </c>
      <c r="K20" s="41">
        <f t="shared" si="6"/>
        <v>0</v>
      </c>
      <c r="L20" s="41">
        <f t="shared" si="6"/>
        <v>0</v>
      </c>
      <c r="M20" s="46">
        <f t="shared" si="6"/>
        <v>0</v>
      </c>
      <c r="N20" s="41">
        <f t="shared" si="6"/>
        <v>0</v>
      </c>
      <c r="O20" s="23"/>
      <c r="P20" s="23"/>
      <c r="Q20" s="23"/>
      <c r="R20" s="23"/>
      <c r="S20" s="23"/>
      <c r="T20" s="23"/>
      <c r="U20" s="23"/>
      <c r="V20" s="33"/>
      <c r="W20" s="33"/>
    </row>
    <row r="21" spans="1:23" ht="22.5" hidden="1" customHeight="1">
      <c r="A21" s="53" t="s">
        <v>34</v>
      </c>
      <c r="B21" s="189"/>
      <c r="C21" s="27" t="s">
        <v>32</v>
      </c>
      <c r="D21" s="27"/>
      <c r="E21" s="27"/>
      <c r="F21" s="27"/>
      <c r="G21" s="27"/>
      <c r="H21" s="53"/>
      <c r="I21" s="53"/>
      <c r="J21" s="53"/>
      <c r="K21" s="53"/>
      <c r="L21" s="53"/>
      <c r="M21" s="44"/>
      <c r="N21" s="42">
        <f>SUM(H21:M21)</f>
        <v>0</v>
      </c>
      <c r="O21" s="33"/>
      <c r="P21" s="33"/>
      <c r="Q21" s="33"/>
      <c r="R21" s="33"/>
      <c r="S21" s="33"/>
      <c r="T21" s="33"/>
      <c r="U21" s="33"/>
      <c r="V21" s="33"/>
      <c r="W21" s="33"/>
    </row>
    <row r="22" spans="1:23" ht="24" hidden="1" customHeight="1">
      <c r="A22" s="53" t="s">
        <v>34</v>
      </c>
      <c r="B22" s="189"/>
      <c r="C22" s="27" t="s">
        <v>33</v>
      </c>
      <c r="D22" s="62">
        <v>828</v>
      </c>
      <c r="E22" s="62" t="s">
        <v>74</v>
      </c>
      <c r="F22" s="62" t="s">
        <v>83</v>
      </c>
      <c r="G22" s="68">
        <v>500</v>
      </c>
      <c r="H22" s="53"/>
      <c r="I22" s="43"/>
      <c r="J22" s="43"/>
      <c r="K22" s="43"/>
      <c r="L22" s="43"/>
      <c r="M22" s="45"/>
      <c r="N22" s="41">
        <f>SUM(H22:M22)</f>
        <v>0</v>
      </c>
      <c r="O22" s="33"/>
      <c r="P22" s="33"/>
      <c r="Q22" s="33"/>
      <c r="R22" s="33"/>
      <c r="S22" s="33"/>
      <c r="T22" s="33"/>
      <c r="U22" s="33"/>
      <c r="V22" s="33"/>
      <c r="W22" s="33"/>
    </row>
    <row r="23" spans="1:23" ht="33.9" hidden="1" customHeight="1">
      <c r="A23" s="53" t="s">
        <v>49</v>
      </c>
      <c r="B23" s="190"/>
      <c r="C23" s="27" t="s">
        <v>57</v>
      </c>
      <c r="D23" s="27"/>
      <c r="E23" s="27"/>
      <c r="F23" s="27"/>
      <c r="G23" s="27"/>
      <c r="H23" s="53"/>
      <c r="I23" s="43"/>
      <c r="J23" s="43"/>
      <c r="K23" s="43"/>
      <c r="L23" s="43"/>
      <c r="M23" s="45"/>
      <c r="N23" s="41">
        <f>SUM(H23:M23)</f>
        <v>0</v>
      </c>
      <c r="O23" s="33"/>
      <c r="P23" s="33"/>
      <c r="Q23" s="33"/>
      <c r="R23" s="33"/>
      <c r="S23" s="33"/>
      <c r="T23" s="33"/>
      <c r="U23" s="33"/>
      <c r="V23" s="33"/>
      <c r="W23" s="33"/>
    </row>
    <row r="24" spans="1:23" ht="23.4" hidden="1" customHeight="1">
      <c r="A24" s="53" t="s">
        <v>27</v>
      </c>
      <c r="B24" s="164" t="s">
        <v>46</v>
      </c>
      <c r="C24" s="27" t="s">
        <v>31</v>
      </c>
      <c r="D24" s="27"/>
      <c r="E24" s="27"/>
      <c r="F24" s="27"/>
      <c r="G24" s="27"/>
      <c r="H24" s="41">
        <f t="shared" ref="H24:M24" si="7">SUM(H25:H26)</f>
        <v>0</v>
      </c>
      <c r="I24" s="41">
        <f t="shared" si="7"/>
        <v>0</v>
      </c>
      <c r="J24" s="41">
        <f t="shared" si="7"/>
        <v>100000</v>
      </c>
      <c r="K24" s="41">
        <f t="shared" si="7"/>
        <v>100000</v>
      </c>
      <c r="L24" s="41">
        <f t="shared" si="7"/>
        <v>100000</v>
      </c>
      <c r="M24" s="46">
        <f t="shared" si="7"/>
        <v>100000</v>
      </c>
      <c r="N24" s="41">
        <f>SUM(N25:N26)</f>
        <v>400000</v>
      </c>
    </row>
    <row r="25" spans="1:23" ht="26.25" hidden="1" customHeight="1">
      <c r="A25" s="53" t="s">
        <v>36</v>
      </c>
      <c r="B25" s="164"/>
      <c r="C25" s="27" t="s">
        <v>32</v>
      </c>
      <c r="D25" s="27"/>
      <c r="E25" s="27"/>
      <c r="F25" s="27"/>
      <c r="G25" s="27"/>
      <c r="H25" s="53"/>
      <c r="I25" s="53"/>
      <c r="J25" s="53"/>
      <c r="K25" s="53"/>
      <c r="L25" s="53"/>
      <c r="M25" s="44"/>
      <c r="N25" s="41">
        <f>SUM(H25:M25)</f>
        <v>0</v>
      </c>
    </row>
    <row r="26" spans="1:23" ht="28.5" hidden="1" customHeight="1">
      <c r="A26" s="53" t="s">
        <v>36</v>
      </c>
      <c r="B26" s="164"/>
      <c r="C26" s="27" t="s">
        <v>33</v>
      </c>
      <c r="D26" s="62">
        <v>828</v>
      </c>
      <c r="E26" s="62" t="s">
        <v>74</v>
      </c>
      <c r="F26" s="62" t="s">
        <v>75</v>
      </c>
      <c r="G26" s="62">
        <v>200</v>
      </c>
      <c r="H26" s="53"/>
      <c r="I26" s="43"/>
      <c r="J26" s="43">
        <v>100000</v>
      </c>
      <c r="K26" s="43">
        <v>100000</v>
      </c>
      <c r="L26" s="43">
        <v>100000</v>
      </c>
      <c r="M26" s="45">
        <v>100000</v>
      </c>
      <c r="N26" s="41">
        <f>SUM(H26:M26)</f>
        <v>400000</v>
      </c>
    </row>
    <row r="27" spans="1:23" ht="35.25" hidden="1" customHeight="1">
      <c r="A27" s="53" t="s">
        <v>62</v>
      </c>
      <c r="B27" s="188" t="s">
        <v>47</v>
      </c>
      <c r="C27" s="27" t="s">
        <v>31</v>
      </c>
      <c r="D27" s="27"/>
      <c r="E27" s="27"/>
      <c r="F27" s="27"/>
      <c r="G27" s="27"/>
      <c r="H27" s="41">
        <f t="shared" ref="H27:N27" si="8">SUM(H28:H30)</f>
        <v>0</v>
      </c>
      <c r="I27" s="41"/>
      <c r="J27" s="41"/>
      <c r="K27" s="41"/>
      <c r="L27" s="41"/>
      <c r="M27" s="46"/>
      <c r="N27" s="41">
        <f t="shared" si="8"/>
        <v>0</v>
      </c>
    </row>
    <row r="28" spans="1:23" ht="24.75" hidden="1" customHeight="1">
      <c r="A28" s="53" t="s">
        <v>64</v>
      </c>
      <c r="B28" s="189"/>
      <c r="C28" s="27" t="s">
        <v>32</v>
      </c>
      <c r="D28" s="27"/>
      <c r="E28" s="27"/>
      <c r="F28" s="27"/>
      <c r="G28" s="27"/>
      <c r="H28" s="53"/>
      <c r="I28" s="53"/>
      <c r="J28" s="53"/>
      <c r="K28" s="69"/>
      <c r="L28" s="69"/>
      <c r="M28" s="44"/>
      <c r="N28" s="41">
        <f>SUM(H28:M28)</f>
        <v>0</v>
      </c>
    </row>
    <row r="29" spans="1:23" ht="25.5" hidden="1" customHeight="1">
      <c r="A29" s="53" t="s">
        <v>64</v>
      </c>
      <c r="B29" s="189"/>
      <c r="C29" s="27" t="s">
        <v>33</v>
      </c>
      <c r="D29" s="62">
        <v>828</v>
      </c>
      <c r="E29" s="62" t="s">
        <v>74</v>
      </c>
      <c r="F29" s="62" t="s">
        <v>83</v>
      </c>
      <c r="G29" s="68">
        <v>500</v>
      </c>
      <c r="H29" s="42">
        <v>0</v>
      </c>
      <c r="I29" s="43"/>
      <c r="J29" s="43"/>
      <c r="K29" s="43"/>
      <c r="L29" s="43"/>
      <c r="M29" s="45"/>
      <c r="N29" s="41">
        <f>SUM(H29:M29)</f>
        <v>0</v>
      </c>
    </row>
    <row r="30" spans="1:23" ht="35.25" hidden="1" customHeight="1">
      <c r="A30" s="53" t="s">
        <v>66</v>
      </c>
      <c r="B30" s="190"/>
      <c r="C30" s="27" t="s">
        <v>57</v>
      </c>
      <c r="D30" s="27"/>
      <c r="E30" s="27"/>
      <c r="F30" s="27"/>
      <c r="G30" s="27"/>
      <c r="H30" s="42">
        <v>0</v>
      </c>
      <c r="I30" s="43"/>
      <c r="J30" s="43"/>
      <c r="K30" s="43"/>
      <c r="L30" s="43"/>
      <c r="M30" s="45"/>
      <c r="N30" s="41">
        <f>SUM(H30:M30)</f>
        <v>0</v>
      </c>
    </row>
    <row r="31" spans="1:23" ht="28.5" hidden="1" customHeight="1">
      <c r="A31" s="53" t="s">
        <v>63</v>
      </c>
      <c r="B31" s="164" t="s">
        <v>85</v>
      </c>
      <c r="C31" s="27" t="s">
        <v>31</v>
      </c>
      <c r="D31" s="27"/>
      <c r="E31" s="27"/>
      <c r="F31" s="27"/>
      <c r="G31" s="27"/>
      <c r="H31" s="41">
        <f t="shared" ref="H31:N31" si="9">SUM(H32:H33)</f>
        <v>30821.799999999988</v>
      </c>
      <c r="I31" s="41"/>
      <c r="J31" s="41"/>
      <c r="K31" s="41">
        <f t="shared" si="9"/>
        <v>200000</v>
      </c>
      <c r="L31" s="41">
        <f t="shared" si="9"/>
        <v>200000</v>
      </c>
      <c r="M31" s="46">
        <f t="shared" si="9"/>
        <v>200000</v>
      </c>
      <c r="N31" s="41">
        <f t="shared" si="9"/>
        <v>630821.80000000005</v>
      </c>
    </row>
    <row r="32" spans="1:23" ht="18.75" hidden="1" customHeight="1">
      <c r="A32" s="53" t="s">
        <v>67</v>
      </c>
      <c r="B32" s="164"/>
      <c r="C32" s="27" t="s">
        <v>32</v>
      </c>
      <c r="D32" s="27"/>
      <c r="E32" s="27"/>
      <c r="F32" s="27"/>
      <c r="G32" s="27"/>
      <c r="H32" s="53"/>
      <c r="I32" s="79"/>
      <c r="J32" s="53"/>
      <c r="K32" s="69"/>
      <c r="L32" s="69"/>
      <c r="M32" s="44"/>
      <c r="N32" s="41">
        <f>SUM(H32:M32)</f>
        <v>0</v>
      </c>
    </row>
    <row r="33" spans="1:23" ht="34.5" hidden="1" customHeight="1">
      <c r="A33" s="53" t="s">
        <v>67</v>
      </c>
      <c r="B33" s="164"/>
      <c r="C33" s="27" t="s">
        <v>33</v>
      </c>
      <c r="D33" s="62">
        <v>828</v>
      </c>
      <c r="E33" s="62" t="s">
        <v>74</v>
      </c>
      <c r="F33" s="62" t="s">
        <v>84</v>
      </c>
      <c r="G33" s="62">
        <v>200</v>
      </c>
      <c r="H33" s="41">
        <v>30821.799999999988</v>
      </c>
      <c r="I33" s="43"/>
      <c r="J33" s="43"/>
      <c r="K33" s="43">
        <v>200000</v>
      </c>
      <c r="L33" s="43">
        <v>200000</v>
      </c>
      <c r="M33" s="45">
        <v>200000</v>
      </c>
      <c r="N33" s="41">
        <f>SUM(H33:M33)</f>
        <v>630821.80000000005</v>
      </c>
    </row>
    <row r="34" spans="1:23" ht="24.75" hidden="1" customHeight="1">
      <c r="A34" s="53" t="s">
        <v>68</v>
      </c>
      <c r="B34" s="202" t="s">
        <v>96</v>
      </c>
      <c r="C34" s="27" t="s">
        <v>31</v>
      </c>
      <c r="D34" s="27"/>
      <c r="E34" s="27"/>
      <c r="F34" s="27"/>
      <c r="G34" s="27"/>
      <c r="H34" s="41"/>
      <c r="I34" s="41">
        <f t="shared" ref="I34:N34" si="10">I35</f>
        <v>50000</v>
      </c>
      <c r="J34" s="41">
        <f t="shared" si="10"/>
        <v>50000</v>
      </c>
      <c r="K34" s="41">
        <f t="shared" si="10"/>
        <v>50000</v>
      </c>
      <c r="L34" s="41">
        <f t="shared" si="10"/>
        <v>50000</v>
      </c>
      <c r="M34" s="46">
        <f t="shared" si="10"/>
        <v>50000</v>
      </c>
      <c r="N34" s="41">
        <f t="shared" si="10"/>
        <v>250000</v>
      </c>
    </row>
    <row r="35" spans="1:23" ht="27.15" hidden="1" customHeight="1">
      <c r="A35" s="53" t="s">
        <v>69</v>
      </c>
      <c r="B35" s="203"/>
      <c r="C35" s="27" t="s">
        <v>33</v>
      </c>
      <c r="D35" s="62">
        <v>828</v>
      </c>
      <c r="E35" s="62" t="s">
        <v>74</v>
      </c>
      <c r="F35" s="62" t="s">
        <v>84</v>
      </c>
      <c r="G35" s="62">
        <v>200</v>
      </c>
      <c r="H35" s="43"/>
      <c r="I35" s="43">
        <v>50000</v>
      </c>
      <c r="J35" s="43">
        <v>50000</v>
      </c>
      <c r="K35" s="43">
        <v>50000</v>
      </c>
      <c r="L35" s="43">
        <v>50000</v>
      </c>
      <c r="M35" s="45">
        <v>50000</v>
      </c>
      <c r="N35" s="41">
        <f>SUM(H35:M35)</f>
        <v>250000</v>
      </c>
    </row>
    <row r="36" spans="1:23" ht="27.15" hidden="1" customHeight="1">
      <c r="A36" s="70" t="s">
        <v>72</v>
      </c>
      <c r="B36" s="202" t="s">
        <v>65</v>
      </c>
      <c r="C36" s="27" t="s">
        <v>31</v>
      </c>
      <c r="D36" s="62"/>
      <c r="E36" s="62"/>
      <c r="F36" s="62"/>
      <c r="G36" s="62"/>
      <c r="H36" s="43">
        <f>H37</f>
        <v>120000</v>
      </c>
      <c r="I36" s="43"/>
      <c r="J36" s="43"/>
      <c r="K36" s="43"/>
      <c r="L36" s="43"/>
      <c r="M36" s="45"/>
      <c r="N36" s="41">
        <f>SUM(H36:M36)</f>
        <v>120000</v>
      </c>
    </row>
    <row r="37" spans="1:23" ht="27.15" hidden="1" customHeight="1">
      <c r="A37" s="72" t="s">
        <v>73</v>
      </c>
      <c r="B37" s="203"/>
      <c r="C37" s="27" t="s">
        <v>33</v>
      </c>
      <c r="D37" s="62">
        <v>828</v>
      </c>
      <c r="E37" s="62" t="s">
        <v>74</v>
      </c>
      <c r="F37" s="62" t="s">
        <v>84</v>
      </c>
      <c r="G37" s="62">
        <v>200</v>
      </c>
      <c r="H37" s="43">
        <v>120000</v>
      </c>
      <c r="I37" s="43"/>
      <c r="J37" s="43"/>
      <c r="K37" s="43"/>
      <c r="L37" s="43"/>
      <c r="M37" s="45"/>
      <c r="N37" s="41">
        <f>SUM(H37:M37)</f>
        <v>120000</v>
      </c>
    </row>
    <row r="38" spans="1:23" ht="28.5" hidden="1" customHeight="1">
      <c r="A38" s="53" t="s">
        <v>86</v>
      </c>
      <c r="B38" s="164" t="s">
        <v>50</v>
      </c>
      <c r="C38" s="27" t="s">
        <v>31</v>
      </c>
      <c r="D38" s="27"/>
      <c r="E38" s="27"/>
      <c r="F38" s="27"/>
      <c r="G38" s="27"/>
      <c r="H38" s="41">
        <f t="shared" ref="H38:M38" si="11">SUM(H39:H39)</f>
        <v>52000</v>
      </c>
      <c r="I38" s="41">
        <f t="shared" si="11"/>
        <v>55000</v>
      </c>
      <c r="J38" s="41">
        <f t="shared" si="11"/>
        <v>55000</v>
      </c>
      <c r="K38" s="41">
        <f t="shared" si="11"/>
        <v>55000</v>
      </c>
      <c r="L38" s="41">
        <f t="shared" si="11"/>
        <v>55000</v>
      </c>
      <c r="M38" s="46">
        <f t="shared" si="11"/>
        <v>55000</v>
      </c>
      <c r="N38" s="41">
        <f>SUM(H38:M38)</f>
        <v>327000</v>
      </c>
    </row>
    <row r="39" spans="1:23" ht="28.5" hidden="1" customHeight="1">
      <c r="A39" s="53" t="s">
        <v>87</v>
      </c>
      <c r="B39" s="164"/>
      <c r="C39" s="27" t="s">
        <v>33</v>
      </c>
      <c r="D39" s="68">
        <v>828</v>
      </c>
      <c r="E39" s="68" t="s">
        <v>74</v>
      </c>
      <c r="F39" s="68" t="s">
        <v>75</v>
      </c>
      <c r="G39" s="68">
        <v>200</v>
      </c>
      <c r="H39" s="45">
        <v>52000</v>
      </c>
      <c r="I39" s="45">
        <v>55000</v>
      </c>
      <c r="J39" s="45">
        <v>55000</v>
      </c>
      <c r="K39" s="43">
        <v>55000</v>
      </c>
      <c r="L39" s="43">
        <v>55000</v>
      </c>
      <c r="M39" s="45">
        <v>55000</v>
      </c>
      <c r="N39" s="41">
        <f>SUM(H39:M39)</f>
        <v>327000</v>
      </c>
    </row>
    <row r="40" spans="1:23" ht="28.5" hidden="1" customHeight="1">
      <c r="A40" s="65"/>
      <c r="B40" s="63"/>
      <c r="C40" s="22"/>
      <c r="D40" s="22"/>
      <c r="E40" s="22"/>
      <c r="F40" s="22"/>
      <c r="G40" s="22"/>
      <c r="H40" s="64"/>
      <c r="I40" s="64"/>
      <c r="J40" s="64"/>
      <c r="K40" s="64"/>
      <c r="L40" s="64"/>
      <c r="M40" s="64"/>
      <c r="N40" s="66"/>
    </row>
    <row r="41" spans="1:23" ht="28.5" customHeight="1">
      <c r="A41" s="5"/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1"/>
    </row>
    <row r="42" spans="1:23" ht="28.5" customHeight="1">
      <c r="A42" s="143" t="s">
        <v>0</v>
      </c>
      <c r="B42" s="143" t="s">
        <v>19</v>
      </c>
      <c r="C42" s="143" t="s">
        <v>92</v>
      </c>
      <c r="D42" s="168" t="s">
        <v>76</v>
      </c>
      <c r="E42" s="169"/>
      <c r="F42" s="169"/>
      <c r="G42" s="170"/>
      <c r="H42" s="143"/>
      <c r="I42" s="143"/>
      <c r="J42" s="143"/>
      <c r="K42" s="143"/>
      <c r="L42" s="143"/>
      <c r="M42" s="143"/>
      <c r="N42" s="143"/>
    </row>
    <row r="43" spans="1:23" ht="24" customHeight="1">
      <c r="A43" s="143"/>
      <c r="B43" s="143"/>
      <c r="C43" s="143"/>
      <c r="D43" s="171" t="s">
        <v>77</v>
      </c>
      <c r="E43" s="172"/>
      <c r="F43" s="172"/>
      <c r="G43" s="173"/>
      <c r="H43" s="104" t="s">
        <v>115</v>
      </c>
      <c r="I43" s="104" t="s">
        <v>116</v>
      </c>
      <c r="J43" s="104" t="s">
        <v>117</v>
      </c>
      <c r="K43" s="104" t="s">
        <v>118</v>
      </c>
      <c r="L43" s="104" t="s">
        <v>119</v>
      </c>
      <c r="M43" s="104" t="s">
        <v>120</v>
      </c>
      <c r="N43" s="104" t="s">
        <v>14</v>
      </c>
    </row>
    <row r="44" spans="1:23" ht="21.75" customHeight="1">
      <c r="A44" s="104">
        <v>1</v>
      </c>
      <c r="B44" s="104">
        <v>2</v>
      </c>
      <c r="C44" s="104">
        <v>2</v>
      </c>
      <c r="D44" s="104">
        <v>3</v>
      </c>
      <c r="E44" s="104">
        <v>4</v>
      </c>
      <c r="F44" s="104">
        <v>5</v>
      </c>
      <c r="G44" s="104">
        <v>6</v>
      </c>
      <c r="H44" s="104">
        <v>8</v>
      </c>
      <c r="I44" s="104">
        <v>9</v>
      </c>
      <c r="J44" s="104">
        <v>10</v>
      </c>
      <c r="K44" s="104">
        <v>11</v>
      </c>
      <c r="L44" s="104">
        <v>12</v>
      </c>
      <c r="M44" s="104">
        <v>13</v>
      </c>
      <c r="N44" s="104">
        <v>14</v>
      </c>
      <c r="P44" s="73"/>
      <c r="Q44" s="73"/>
      <c r="R44" s="73"/>
      <c r="S44" s="73"/>
      <c r="T44" s="73"/>
      <c r="U44" s="73"/>
      <c r="V44" s="73"/>
    </row>
    <row r="45" spans="1:23" ht="28.5" customHeight="1">
      <c r="A45" s="105"/>
      <c r="B45" s="108"/>
      <c r="C45" s="174" t="s">
        <v>151</v>
      </c>
      <c r="D45" s="175"/>
      <c r="E45" s="175"/>
      <c r="F45" s="175"/>
      <c r="G45" s="175"/>
      <c r="H45" s="175"/>
      <c r="I45" s="175"/>
      <c r="J45" s="175"/>
      <c r="K45" s="175"/>
      <c r="L45" s="175"/>
      <c r="M45" s="175"/>
      <c r="N45" s="176"/>
    </row>
    <row r="46" spans="1:23" ht="24" customHeight="1">
      <c r="A46" s="107"/>
      <c r="B46" s="165" t="s">
        <v>80</v>
      </c>
      <c r="C46" s="115" t="s">
        <v>152</v>
      </c>
      <c r="D46" s="27"/>
      <c r="E46" s="27"/>
      <c r="F46" s="27"/>
      <c r="G46" s="27"/>
      <c r="H46" s="41">
        <f>H47+H48+H49+H50</f>
        <v>301637.30000000005</v>
      </c>
      <c r="I46" s="41">
        <f t="shared" ref="I46:M46" si="12">I47+I48+I49+I50</f>
        <v>228976.8</v>
      </c>
      <c r="J46" s="41">
        <f t="shared" si="12"/>
        <v>160438.79999999999</v>
      </c>
      <c r="K46" s="41">
        <f t="shared" si="12"/>
        <v>96358.8</v>
      </c>
      <c r="L46" s="41">
        <f t="shared" si="12"/>
        <v>96358.8</v>
      </c>
      <c r="M46" s="41">
        <f t="shared" si="12"/>
        <v>96358.8</v>
      </c>
      <c r="N46" s="41">
        <f>SUM(H46:M46)</f>
        <v>980129.30000000028</v>
      </c>
      <c r="O46" s="73" t="e">
        <f>#REF!+#REF!+#REF!+#REF!+N52+N61+N70+N77+#REF!+#REF!+#REF!+#REF!+#REF!</f>
        <v>#REF!</v>
      </c>
      <c r="P46" s="73">
        <f>N46+N49</f>
        <v>1789708.5000000005</v>
      </c>
      <c r="R46" s="9">
        <v>6712428.8799705161</v>
      </c>
      <c r="S46" s="73" t="e">
        <f>#REF!-R46</f>
        <v>#REF!</v>
      </c>
      <c r="U46" s="73" t="e">
        <f>#REF!+#REF!</f>
        <v>#REF!</v>
      </c>
      <c r="W46" s="73" t="e">
        <f>H46-#REF!-#REF!+2173</f>
        <v>#REF!</v>
      </c>
    </row>
    <row r="47" spans="1:23" ht="26.4" customHeight="1">
      <c r="A47" s="107"/>
      <c r="B47" s="166"/>
      <c r="C47" s="78" t="s">
        <v>154</v>
      </c>
      <c r="D47" s="27"/>
      <c r="E47" s="27"/>
      <c r="F47" s="27"/>
      <c r="G47" s="27"/>
      <c r="H47" s="107"/>
      <c r="I47" s="107"/>
      <c r="J47" s="107"/>
      <c r="K47" s="107"/>
      <c r="L47" s="107"/>
      <c r="M47" s="107"/>
      <c r="N47" s="41"/>
    </row>
    <row r="48" spans="1:23" ht="26.4" customHeight="1">
      <c r="A48" s="107"/>
      <c r="B48" s="166"/>
      <c r="C48" s="78" t="s">
        <v>33</v>
      </c>
      <c r="D48" s="27"/>
      <c r="E48" s="27"/>
      <c r="F48" s="27"/>
      <c r="G48" s="27"/>
      <c r="H48" s="41">
        <f>H57+H66+H73+H79</f>
        <v>170550.1</v>
      </c>
      <c r="I48" s="41">
        <f t="shared" ref="I48:M48" si="13">I57+I66+I73+I79</f>
        <v>0</v>
      </c>
      <c r="J48" s="41">
        <f t="shared" si="13"/>
        <v>0</v>
      </c>
      <c r="K48" s="41">
        <f t="shared" si="13"/>
        <v>0</v>
      </c>
      <c r="L48" s="41">
        <f t="shared" si="13"/>
        <v>0</v>
      </c>
      <c r="M48" s="41">
        <f t="shared" si="13"/>
        <v>0</v>
      </c>
      <c r="N48" s="41">
        <f>SUM(H48:M48)</f>
        <v>170550.1</v>
      </c>
    </row>
    <row r="49" spans="1:15" ht="26.4" customHeight="1">
      <c r="A49" s="107"/>
      <c r="B49" s="166"/>
      <c r="C49" s="78" t="s">
        <v>153</v>
      </c>
      <c r="D49" s="27"/>
      <c r="E49" s="27"/>
      <c r="F49" s="27"/>
      <c r="G49" s="27"/>
      <c r="H49" s="41">
        <f>H58+H67+H74+H80</f>
        <v>131087.20000000001</v>
      </c>
      <c r="I49" s="41">
        <f t="shared" ref="I49:M49" si="14">I58+I67+I74+I80</f>
        <v>228976.8</v>
      </c>
      <c r="J49" s="41">
        <f>J58+J67+J74+J80</f>
        <v>160438.79999999999</v>
      </c>
      <c r="K49" s="41">
        <f>K58+K67+K74+K80</f>
        <v>96358.8</v>
      </c>
      <c r="L49" s="41">
        <f t="shared" si="14"/>
        <v>96358.8</v>
      </c>
      <c r="M49" s="41">
        <f t="shared" si="14"/>
        <v>96358.8</v>
      </c>
      <c r="N49" s="41">
        <f>SUM(H49:M49)</f>
        <v>809579.20000000007</v>
      </c>
    </row>
    <row r="50" spans="1:15" ht="26.4" customHeight="1">
      <c r="A50" s="107"/>
      <c r="B50" s="167"/>
      <c r="C50" s="78" t="s">
        <v>56</v>
      </c>
      <c r="D50" s="27"/>
      <c r="E50" s="27"/>
      <c r="F50" s="27"/>
      <c r="G50" s="27"/>
      <c r="H50" s="107"/>
      <c r="I50" s="107"/>
      <c r="J50" s="107"/>
      <c r="K50" s="107"/>
      <c r="L50" s="107"/>
      <c r="M50" s="107"/>
      <c r="N50" s="41"/>
    </row>
    <row r="51" spans="1:15" ht="35.25" customHeight="1">
      <c r="A51" s="114" t="s">
        <v>16</v>
      </c>
      <c r="B51" s="77"/>
      <c r="C51" s="183" t="s">
        <v>141</v>
      </c>
      <c r="D51" s="184"/>
      <c r="E51" s="184"/>
      <c r="F51" s="184"/>
      <c r="G51" s="184"/>
      <c r="H51" s="184"/>
      <c r="I51" s="184"/>
      <c r="J51" s="184"/>
      <c r="K51" s="184"/>
      <c r="L51" s="184"/>
      <c r="M51" s="184"/>
      <c r="N51" s="185"/>
    </row>
    <row r="52" spans="1:15" ht="22.5" customHeight="1">
      <c r="A52" s="107"/>
      <c r="B52" s="164" t="s">
        <v>51</v>
      </c>
      <c r="C52" s="180" t="s">
        <v>152</v>
      </c>
      <c r="D52" s="62">
        <v>850</v>
      </c>
      <c r="E52" s="62" t="s">
        <v>74</v>
      </c>
      <c r="F52" s="62" t="s">
        <v>184</v>
      </c>
      <c r="G52" s="68">
        <v>200</v>
      </c>
      <c r="H52" s="81">
        <f>20550.1+150000</f>
        <v>170550.1</v>
      </c>
      <c r="I52" s="81"/>
      <c r="J52" s="41"/>
      <c r="K52" s="41"/>
      <c r="L52" s="41"/>
      <c r="M52" s="46"/>
      <c r="N52" s="41">
        <f>SUM(H52:M52)</f>
        <v>170550.1</v>
      </c>
    </row>
    <row r="53" spans="1:15" ht="15.6">
      <c r="A53" s="107"/>
      <c r="B53" s="164"/>
      <c r="C53" s="182"/>
      <c r="D53" s="62">
        <v>850</v>
      </c>
      <c r="E53" s="62" t="s">
        <v>74</v>
      </c>
      <c r="F53" s="62" t="s">
        <v>183</v>
      </c>
      <c r="G53" s="68">
        <v>200</v>
      </c>
      <c r="H53" s="81">
        <f>1546.8+11290.3</f>
        <v>12837.099999999999</v>
      </c>
      <c r="I53" s="41"/>
      <c r="J53" s="41"/>
      <c r="K53" s="41"/>
      <c r="L53" s="41"/>
      <c r="M53" s="41"/>
      <c r="N53" s="41">
        <f t="shared" ref="N53:N54" si="15">SUM(H53:M53)</f>
        <v>12837.099999999999</v>
      </c>
    </row>
    <row r="54" spans="1:15" ht="15.6">
      <c r="A54" s="107"/>
      <c r="B54" s="164"/>
      <c r="C54" s="181"/>
      <c r="D54" s="62">
        <v>850</v>
      </c>
      <c r="E54" s="62" t="s">
        <v>74</v>
      </c>
      <c r="F54" s="62" t="s">
        <v>168</v>
      </c>
      <c r="G54" s="68">
        <v>200</v>
      </c>
      <c r="H54" s="41">
        <f>28880+9018.9+15300</f>
        <v>53198.9</v>
      </c>
      <c r="I54" s="41">
        <f>124500+16318</f>
        <v>140818</v>
      </c>
      <c r="J54" s="41">
        <v>53080</v>
      </c>
      <c r="K54" s="41">
        <v>24000</v>
      </c>
      <c r="L54" s="41">
        <v>24000</v>
      </c>
      <c r="M54" s="41">
        <v>24000</v>
      </c>
      <c r="N54" s="41">
        <f t="shared" si="15"/>
        <v>319096.90000000002</v>
      </c>
    </row>
    <row r="55" spans="1:15" ht="21.75" hidden="1" customHeight="1">
      <c r="A55" s="107"/>
      <c r="B55" s="164"/>
      <c r="C55" s="78"/>
      <c r="D55" s="27"/>
      <c r="E55" s="27"/>
      <c r="F55" s="27"/>
      <c r="G55" s="27"/>
      <c r="H55" s="41"/>
      <c r="I55" s="41"/>
      <c r="J55" s="41"/>
      <c r="K55" s="41"/>
      <c r="L55" s="41"/>
      <c r="M55" s="41"/>
      <c r="N55" s="41"/>
    </row>
    <row r="56" spans="1:15" ht="24" customHeight="1">
      <c r="A56" s="107"/>
      <c r="B56" s="164"/>
      <c r="C56" s="78" t="s">
        <v>154</v>
      </c>
      <c r="D56" s="27"/>
      <c r="E56" s="27"/>
      <c r="F56" s="27"/>
      <c r="G56" s="27"/>
      <c r="H56" s="41"/>
      <c r="I56" s="41"/>
      <c r="J56" s="41"/>
      <c r="K56" s="41"/>
      <c r="L56" s="41"/>
      <c r="M56" s="41"/>
      <c r="N56" s="41"/>
    </row>
    <row r="57" spans="1:15" ht="24" customHeight="1">
      <c r="A57" s="107"/>
      <c r="B57" s="164"/>
      <c r="C57" s="78" t="s">
        <v>33</v>
      </c>
      <c r="D57" s="27"/>
      <c r="E57" s="27"/>
      <c r="F57" s="27"/>
      <c r="G57" s="27"/>
      <c r="H57" s="41">
        <f>20550.1+150000</f>
        <v>170550.1</v>
      </c>
      <c r="I57" s="41"/>
      <c r="J57" s="41"/>
      <c r="K57" s="41"/>
      <c r="L57" s="41"/>
      <c r="M57" s="41"/>
      <c r="N57" s="41">
        <f t="shared" ref="N57:N58" si="16">SUM(H57:M57)</f>
        <v>170550.1</v>
      </c>
    </row>
    <row r="58" spans="1:15" ht="24" customHeight="1">
      <c r="A58" s="107"/>
      <c r="B58" s="164"/>
      <c r="C58" s="78" t="s">
        <v>153</v>
      </c>
      <c r="D58" s="27"/>
      <c r="E58" s="27"/>
      <c r="F58" s="27"/>
      <c r="G58" s="27"/>
      <c r="H58" s="41">
        <f>1546.8+28880+9018.9+11290.3</f>
        <v>50736</v>
      </c>
      <c r="I58" s="41">
        <f>124500+16318</f>
        <v>140818</v>
      </c>
      <c r="J58" s="41">
        <f>7100+10175+10000+15600+8505+1700</f>
        <v>53080</v>
      </c>
      <c r="K58" s="41">
        <v>24000</v>
      </c>
      <c r="L58" s="41">
        <v>24000</v>
      </c>
      <c r="M58" s="41">
        <v>24000</v>
      </c>
      <c r="N58" s="41">
        <f t="shared" si="16"/>
        <v>316634</v>
      </c>
    </row>
    <row r="59" spans="1:15" ht="24" customHeight="1">
      <c r="A59" s="107"/>
      <c r="B59" s="164"/>
      <c r="C59" s="78" t="s">
        <v>56</v>
      </c>
      <c r="D59" s="27"/>
      <c r="E59" s="27"/>
      <c r="F59" s="27"/>
      <c r="G59" s="27"/>
      <c r="H59" s="41"/>
      <c r="I59" s="41"/>
      <c r="J59" s="41"/>
      <c r="K59" s="41"/>
      <c r="L59" s="41"/>
      <c r="M59" s="41"/>
      <c r="N59" s="41"/>
    </row>
    <row r="60" spans="1:15" ht="35.25" customHeight="1">
      <c r="A60" s="114" t="s">
        <v>133</v>
      </c>
      <c r="B60" s="77"/>
      <c r="C60" s="183" t="s">
        <v>111</v>
      </c>
      <c r="D60" s="184"/>
      <c r="E60" s="184"/>
      <c r="F60" s="184"/>
      <c r="G60" s="184"/>
      <c r="H60" s="184"/>
      <c r="I60" s="184"/>
      <c r="J60" s="184"/>
      <c r="K60" s="184"/>
      <c r="L60" s="184"/>
      <c r="M60" s="184"/>
      <c r="N60" s="185"/>
    </row>
    <row r="61" spans="1:15" ht="21.75" hidden="1" customHeight="1">
      <c r="A61" s="107"/>
      <c r="B61" s="165" t="s">
        <v>52</v>
      </c>
      <c r="C61" s="180" t="s">
        <v>152</v>
      </c>
      <c r="D61" s="62">
        <v>850</v>
      </c>
      <c r="E61" s="62" t="s">
        <v>74</v>
      </c>
      <c r="F61" s="62" t="s">
        <v>170</v>
      </c>
      <c r="G61" s="68">
        <v>200</v>
      </c>
      <c r="H61" s="41"/>
      <c r="I61" s="41"/>
      <c r="J61" s="41">
        <v>0</v>
      </c>
      <c r="K61" s="41"/>
      <c r="L61" s="41"/>
      <c r="M61" s="41"/>
      <c r="N61" s="41">
        <f>SUM(H61:M61)</f>
        <v>0</v>
      </c>
      <c r="O61" s="73">
        <f>SUM(H61:M61)</f>
        <v>0</v>
      </c>
    </row>
    <row r="62" spans="1:15" ht="15.6">
      <c r="A62" s="107"/>
      <c r="B62" s="166"/>
      <c r="C62" s="181"/>
      <c r="D62" s="62">
        <v>850</v>
      </c>
      <c r="E62" s="62" t="s">
        <v>74</v>
      </c>
      <c r="F62" s="62" t="s">
        <v>168</v>
      </c>
      <c r="G62" s="68">
        <v>200</v>
      </c>
      <c r="H62" s="41"/>
      <c r="I62" s="41"/>
      <c r="J62" s="41">
        <f>SUM(J65:J68)</f>
        <v>35000</v>
      </c>
      <c r="K62" s="41"/>
      <c r="L62" s="41"/>
      <c r="M62" s="41"/>
      <c r="N62" s="41">
        <f>SUM(H62:M62)</f>
        <v>35000</v>
      </c>
    </row>
    <row r="63" spans="1:15" ht="15.6" hidden="1">
      <c r="A63" s="107"/>
      <c r="B63" s="166"/>
      <c r="C63" s="78"/>
      <c r="D63" s="27"/>
      <c r="E63" s="27"/>
      <c r="F63" s="27"/>
      <c r="G63" s="27"/>
      <c r="H63" s="41"/>
      <c r="I63" s="41"/>
      <c r="J63" s="41"/>
      <c r="K63" s="41"/>
      <c r="L63" s="41"/>
      <c r="M63" s="41"/>
      <c r="N63" s="41"/>
    </row>
    <row r="64" spans="1:15" ht="15.6" hidden="1">
      <c r="A64" s="107"/>
      <c r="B64" s="166"/>
      <c r="C64" s="78"/>
      <c r="D64" s="62"/>
      <c r="E64" s="62"/>
      <c r="F64" s="62"/>
      <c r="G64" s="68"/>
      <c r="H64" s="41"/>
      <c r="I64" s="41"/>
      <c r="J64" s="41"/>
      <c r="K64" s="41"/>
      <c r="L64" s="41"/>
      <c r="M64" s="41"/>
      <c r="N64" s="41"/>
    </row>
    <row r="65" spans="1:14" ht="24" customHeight="1">
      <c r="A65" s="107"/>
      <c r="B65" s="166"/>
      <c r="C65" s="78" t="s">
        <v>154</v>
      </c>
      <c r="D65" s="27"/>
      <c r="E65" s="27"/>
      <c r="F65" s="27"/>
      <c r="G65" s="27"/>
      <c r="H65" s="41"/>
      <c r="I65" s="41"/>
      <c r="J65" s="41"/>
      <c r="K65" s="41"/>
      <c r="L65" s="41"/>
      <c r="M65" s="41"/>
      <c r="N65" s="41"/>
    </row>
    <row r="66" spans="1:14" ht="24" customHeight="1">
      <c r="A66" s="107"/>
      <c r="B66" s="166"/>
      <c r="C66" s="78" t="s">
        <v>33</v>
      </c>
      <c r="D66" s="27"/>
      <c r="E66" s="27"/>
      <c r="F66" s="27"/>
      <c r="G66" s="27"/>
      <c r="H66" s="41"/>
      <c r="I66" s="41"/>
      <c r="J66" s="41"/>
      <c r="K66" s="41"/>
      <c r="L66" s="41"/>
      <c r="M66" s="41"/>
      <c r="N66" s="41">
        <f>SUM(H66:M66)</f>
        <v>0</v>
      </c>
    </row>
    <row r="67" spans="1:14" ht="24" customHeight="1">
      <c r="A67" s="107"/>
      <c r="B67" s="166"/>
      <c r="C67" s="78" t="s">
        <v>153</v>
      </c>
      <c r="D67" s="27"/>
      <c r="E67" s="27"/>
      <c r="F67" s="27"/>
      <c r="G67" s="27"/>
      <c r="H67" s="41"/>
      <c r="I67" s="41"/>
      <c r="J67" s="41">
        <v>35000</v>
      </c>
      <c r="K67" s="41"/>
      <c r="L67" s="41"/>
      <c r="M67" s="41"/>
      <c r="N67" s="41">
        <f>SUM(H67:M67)</f>
        <v>35000</v>
      </c>
    </row>
    <row r="68" spans="1:14" ht="24" customHeight="1">
      <c r="A68" s="107"/>
      <c r="B68" s="167"/>
      <c r="C68" s="78" t="s">
        <v>56</v>
      </c>
      <c r="D68" s="27"/>
      <c r="E68" s="27"/>
      <c r="F68" s="27"/>
      <c r="G68" s="27"/>
      <c r="H68" s="41"/>
      <c r="I68" s="41"/>
      <c r="J68" s="41"/>
      <c r="K68" s="41"/>
      <c r="L68" s="41"/>
      <c r="M68" s="41"/>
      <c r="N68" s="41"/>
    </row>
    <row r="69" spans="1:14" ht="24" customHeight="1">
      <c r="A69" s="114" t="s">
        <v>134</v>
      </c>
      <c r="B69" s="77"/>
      <c r="C69" s="183" t="s">
        <v>145</v>
      </c>
      <c r="D69" s="184"/>
      <c r="E69" s="184"/>
      <c r="F69" s="184"/>
      <c r="G69" s="184"/>
      <c r="H69" s="184"/>
      <c r="I69" s="184"/>
      <c r="J69" s="184"/>
      <c r="K69" s="184"/>
      <c r="L69" s="184"/>
      <c r="M69" s="184"/>
      <c r="N69" s="185"/>
    </row>
    <row r="70" spans="1:14" ht="15.6">
      <c r="A70" s="107"/>
      <c r="B70" s="164" t="s">
        <v>46</v>
      </c>
      <c r="C70" s="180" t="s">
        <v>152</v>
      </c>
      <c r="D70" s="62">
        <v>850</v>
      </c>
      <c r="E70" s="62" t="s">
        <v>74</v>
      </c>
      <c r="F70" s="62" t="s">
        <v>169</v>
      </c>
      <c r="G70" s="62">
        <v>200</v>
      </c>
      <c r="H70" s="41">
        <v>32771.199999999997</v>
      </c>
      <c r="I70" s="41">
        <v>27568.799999999999</v>
      </c>
      <c r="J70" s="41">
        <v>27568.799999999999</v>
      </c>
      <c r="K70" s="41">
        <v>27568.799999999999</v>
      </c>
      <c r="L70" s="41">
        <v>27568.799999999999</v>
      </c>
      <c r="M70" s="41">
        <v>27568.799999999999</v>
      </c>
      <c r="N70" s="41">
        <f>SUM(H70:M70)</f>
        <v>170615.19999999998</v>
      </c>
    </row>
    <row r="71" spans="1:14" ht="15.6">
      <c r="A71" s="107"/>
      <c r="B71" s="164"/>
      <c r="C71" s="181"/>
      <c r="D71" s="62">
        <v>850</v>
      </c>
      <c r="E71" s="62" t="s">
        <v>74</v>
      </c>
      <c r="F71" s="62" t="s">
        <v>169</v>
      </c>
      <c r="G71" s="62">
        <v>600</v>
      </c>
      <c r="H71" s="41">
        <v>32280</v>
      </c>
      <c r="I71" s="41">
        <v>34590</v>
      </c>
      <c r="J71" s="41">
        <v>29790</v>
      </c>
      <c r="K71" s="41">
        <v>29790</v>
      </c>
      <c r="L71" s="41">
        <v>29790</v>
      </c>
      <c r="M71" s="41">
        <v>29790</v>
      </c>
      <c r="N71" s="41">
        <f>SUM(H71:M71)</f>
        <v>186030</v>
      </c>
    </row>
    <row r="72" spans="1:14" ht="15.6">
      <c r="A72" s="107"/>
      <c r="B72" s="164"/>
      <c r="C72" s="78" t="s">
        <v>154</v>
      </c>
      <c r="D72" s="27"/>
      <c r="E72" s="27"/>
      <c r="F72" s="27"/>
      <c r="G72" s="27"/>
      <c r="H72" s="41"/>
      <c r="I72" s="41"/>
      <c r="J72" s="41"/>
      <c r="K72" s="41"/>
      <c r="L72" s="41"/>
      <c r="M72" s="41"/>
      <c r="N72" s="41"/>
    </row>
    <row r="73" spans="1:14" ht="15.6">
      <c r="A73" s="107"/>
      <c r="B73" s="164"/>
      <c r="C73" s="78" t="s">
        <v>33</v>
      </c>
      <c r="D73" s="27"/>
      <c r="E73" s="27"/>
      <c r="F73" s="27"/>
      <c r="G73" s="27"/>
      <c r="H73" s="41"/>
      <c r="I73" s="41"/>
      <c r="J73" s="41"/>
      <c r="K73" s="41"/>
      <c r="L73" s="41"/>
      <c r="M73" s="41"/>
      <c r="N73" s="41"/>
    </row>
    <row r="74" spans="1:14" ht="15.6">
      <c r="A74" s="107"/>
      <c r="B74" s="164"/>
      <c r="C74" s="78" t="s">
        <v>153</v>
      </c>
      <c r="D74" s="27"/>
      <c r="E74" s="27"/>
      <c r="F74" s="27"/>
      <c r="G74" s="27"/>
      <c r="H74" s="41">
        <f>H70+H71</f>
        <v>65051.199999999997</v>
      </c>
      <c r="I74" s="41">
        <f t="shared" ref="I74:M74" si="17">I70+I71</f>
        <v>62158.8</v>
      </c>
      <c r="J74" s="41">
        <f t="shared" si="17"/>
        <v>57358.8</v>
      </c>
      <c r="K74" s="41">
        <f t="shared" si="17"/>
        <v>57358.8</v>
      </c>
      <c r="L74" s="41">
        <f t="shared" si="17"/>
        <v>57358.8</v>
      </c>
      <c r="M74" s="41">
        <f t="shared" si="17"/>
        <v>57358.8</v>
      </c>
      <c r="N74" s="41">
        <f>SUM(H74:M74)</f>
        <v>356645.19999999995</v>
      </c>
    </row>
    <row r="75" spans="1:14" ht="15.6">
      <c r="A75" s="107"/>
      <c r="B75" s="164"/>
      <c r="C75" s="78" t="s">
        <v>56</v>
      </c>
      <c r="D75" s="27"/>
      <c r="E75" s="27"/>
      <c r="F75" s="27"/>
      <c r="G75" s="27"/>
      <c r="H75" s="41"/>
      <c r="I75" s="41"/>
      <c r="J75" s="41"/>
      <c r="K75" s="41"/>
      <c r="L75" s="41"/>
      <c r="M75" s="41"/>
      <c r="N75" s="41"/>
    </row>
    <row r="76" spans="1:14" s="132" customFormat="1" ht="27.75" customHeight="1">
      <c r="A76" s="131" t="s">
        <v>137</v>
      </c>
      <c r="B76" s="77"/>
      <c r="C76" s="177" t="s">
        <v>122</v>
      </c>
      <c r="D76" s="178"/>
      <c r="E76" s="178"/>
      <c r="F76" s="178"/>
      <c r="G76" s="178"/>
      <c r="H76" s="178"/>
      <c r="I76" s="178"/>
      <c r="J76" s="178"/>
      <c r="K76" s="178"/>
      <c r="L76" s="178"/>
      <c r="M76" s="178"/>
      <c r="N76" s="179"/>
    </row>
    <row r="77" spans="1:14" s="132" customFormat="1" ht="27.75" customHeight="1">
      <c r="A77" s="83"/>
      <c r="B77" s="164" t="s">
        <v>47</v>
      </c>
      <c r="C77" s="133" t="s">
        <v>152</v>
      </c>
      <c r="D77" s="62">
        <v>850</v>
      </c>
      <c r="E77" s="62" t="s">
        <v>74</v>
      </c>
      <c r="F77" s="62" t="s">
        <v>168</v>
      </c>
      <c r="G77" s="68">
        <v>200</v>
      </c>
      <c r="H77" s="81">
        <f t="shared" ref="H77:M77" si="18">SUM(H78:H81)</f>
        <v>15300</v>
      </c>
      <c r="I77" s="81">
        <f t="shared" si="18"/>
        <v>26000</v>
      </c>
      <c r="J77" s="81">
        <f t="shared" si="18"/>
        <v>15000</v>
      </c>
      <c r="K77" s="81">
        <f t="shared" si="18"/>
        <v>15000</v>
      </c>
      <c r="L77" s="81">
        <f t="shared" si="18"/>
        <v>15000</v>
      </c>
      <c r="M77" s="81">
        <f t="shared" si="18"/>
        <v>15000</v>
      </c>
      <c r="N77" s="81">
        <f>SUM(H77:M77)</f>
        <v>101300</v>
      </c>
    </row>
    <row r="78" spans="1:14" s="132" customFormat="1" ht="15.6">
      <c r="A78" s="83"/>
      <c r="B78" s="164"/>
      <c r="C78" s="133" t="s">
        <v>154</v>
      </c>
      <c r="D78" s="80"/>
      <c r="E78" s="80"/>
      <c r="F78" s="80"/>
      <c r="G78" s="80"/>
      <c r="H78" s="81"/>
      <c r="I78" s="81"/>
      <c r="J78" s="81"/>
      <c r="K78" s="81"/>
      <c r="L78" s="81"/>
      <c r="M78" s="81"/>
      <c r="N78" s="81"/>
    </row>
    <row r="79" spans="1:14" ht="15.6">
      <c r="A79" s="107"/>
      <c r="B79" s="164"/>
      <c r="C79" s="78" t="s">
        <v>33</v>
      </c>
      <c r="D79" s="27"/>
      <c r="E79" s="27"/>
      <c r="F79" s="27"/>
      <c r="G79" s="27"/>
      <c r="H79" s="76"/>
      <c r="I79" s="76"/>
      <c r="J79" s="76"/>
      <c r="K79" s="76"/>
      <c r="L79" s="76"/>
      <c r="M79" s="76"/>
      <c r="N79" s="76"/>
    </row>
    <row r="80" spans="1:14" ht="15.6">
      <c r="A80" s="107"/>
      <c r="B80" s="164"/>
      <c r="C80" s="78" t="s">
        <v>153</v>
      </c>
      <c r="D80" s="27"/>
      <c r="E80" s="27"/>
      <c r="F80" s="27"/>
      <c r="G80" s="27"/>
      <c r="H80" s="41">
        <v>15300</v>
      </c>
      <c r="I80" s="41">
        <v>26000</v>
      </c>
      <c r="J80" s="41">
        <v>15000</v>
      </c>
      <c r="K80" s="41">
        <v>15000</v>
      </c>
      <c r="L80" s="41">
        <v>15000</v>
      </c>
      <c r="M80" s="41">
        <v>15000</v>
      </c>
      <c r="N80" s="41">
        <f>SUM(H80:M80)</f>
        <v>101300</v>
      </c>
    </row>
    <row r="81" spans="1:14" ht="15.6">
      <c r="A81" s="107"/>
      <c r="B81" s="164"/>
      <c r="C81" s="78" t="s">
        <v>56</v>
      </c>
      <c r="D81" s="27"/>
      <c r="E81" s="27"/>
      <c r="F81" s="27"/>
      <c r="G81" s="27"/>
      <c r="H81" s="41"/>
      <c r="I81" s="41"/>
      <c r="J81" s="41"/>
      <c r="K81" s="41"/>
      <c r="L81" s="41"/>
      <c r="M81" s="41"/>
      <c r="N81" s="41"/>
    </row>
  </sheetData>
  <mergeCells count="38">
    <mergeCell ref="C69:N69"/>
    <mergeCell ref="A42:A43"/>
    <mergeCell ref="B20:B23"/>
    <mergeCell ref="B27:B30"/>
    <mergeCell ref="B31:B33"/>
    <mergeCell ref="B34:B35"/>
    <mergeCell ref="B42:B43"/>
    <mergeCell ref="B36:B37"/>
    <mergeCell ref="B38:B39"/>
    <mergeCell ref="B24:B26"/>
    <mergeCell ref="B17:B19"/>
    <mergeCell ref="A2:N2"/>
    <mergeCell ref="A5:A6"/>
    <mergeCell ref="B5:B6"/>
    <mergeCell ref="C5:C6"/>
    <mergeCell ref="H5:N5"/>
    <mergeCell ref="B8:B11"/>
    <mergeCell ref="D5:G5"/>
    <mergeCell ref="D6:G6"/>
    <mergeCell ref="A8:A11"/>
    <mergeCell ref="A14:A16"/>
    <mergeCell ref="B12:B16"/>
    <mergeCell ref="B77:B81"/>
    <mergeCell ref="B70:B75"/>
    <mergeCell ref="B61:B68"/>
    <mergeCell ref="D42:G42"/>
    <mergeCell ref="D43:G43"/>
    <mergeCell ref="C45:N45"/>
    <mergeCell ref="C76:N76"/>
    <mergeCell ref="C42:C43"/>
    <mergeCell ref="H42:N42"/>
    <mergeCell ref="B46:B50"/>
    <mergeCell ref="B52:B59"/>
    <mergeCell ref="C70:C71"/>
    <mergeCell ref="C61:C62"/>
    <mergeCell ref="C52:C54"/>
    <mergeCell ref="C51:N51"/>
    <mergeCell ref="C60:N60"/>
  </mergeCells>
  <printOptions horizontalCentered="1"/>
  <pageMargins left="0.59055118110236227" right="0.59055118110236227" top="0.59055118110236227" bottom="0.59055118110236227" header="0.31496062992125984" footer="0.31496062992125984"/>
  <pageSetup paperSize="9" scale="68" firstPageNumber="58" fitToHeight="16" orientation="landscape" useFirstPageNumber="1" r:id="rId1"/>
  <headerFooter>
    <oddHeader>&amp;C&amp;P</oddHeader>
  </headerFooter>
  <rowBreaks count="2" manualBreakCount="2">
    <brk id="50" max="14" man="1"/>
    <brk id="73" max="14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92D050"/>
  </sheetPr>
  <dimension ref="A1:AK28"/>
  <sheetViews>
    <sheetView tabSelected="1" view="pageBreakPreview" topLeftCell="A10" zoomScale="80" zoomScaleSheetLayoutView="80" workbookViewId="0">
      <selection activeCell="B28" sqref="B28"/>
    </sheetView>
  </sheetViews>
  <sheetFormatPr defaultColWidth="9.109375" defaultRowHeight="13.8"/>
  <cols>
    <col min="1" max="1" width="8.44140625" style="9" customWidth="1"/>
    <col min="2" max="2" width="55.44140625" style="9" customWidth="1"/>
    <col min="3" max="3" width="17.44140625" style="9" customWidth="1"/>
    <col min="4" max="4" width="17.5546875" style="9" customWidth="1"/>
    <col min="5" max="5" width="41.5546875" style="9" customWidth="1"/>
    <col min="6" max="6" width="21" style="9" hidden="1" customWidth="1"/>
    <col min="7" max="16384" width="9.109375" style="9"/>
  </cols>
  <sheetData>
    <row r="1" spans="1:37" ht="54" customHeight="1">
      <c r="D1" s="206" t="s">
        <v>155</v>
      </c>
      <c r="E1" s="206"/>
    </row>
    <row r="2" spans="1:37" ht="22.5" customHeight="1"/>
    <row r="3" spans="1:37" ht="50.25" customHeight="1">
      <c r="A3" s="207" t="s">
        <v>156</v>
      </c>
      <c r="B3" s="207"/>
      <c r="C3" s="207"/>
      <c r="D3" s="207"/>
      <c r="E3" s="207"/>
      <c r="F3" s="207"/>
    </row>
    <row r="4" spans="1:37" ht="21" customHeight="1">
      <c r="A4" s="39"/>
      <c r="B4" s="39"/>
      <c r="C4" s="39"/>
      <c r="D4" s="39"/>
      <c r="E4" s="39"/>
      <c r="F4" s="39"/>
    </row>
    <row r="5" spans="1:37" ht="67.5" customHeight="1">
      <c r="A5" s="110" t="s">
        <v>127</v>
      </c>
      <c r="B5" s="106" t="s">
        <v>26</v>
      </c>
      <c r="C5" s="106" t="s">
        <v>25</v>
      </c>
      <c r="D5" s="106" t="s">
        <v>24</v>
      </c>
      <c r="E5" s="106" t="s">
        <v>23</v>
      </c>
      <c r="F5" s="112" t="s">
        <v>89</v>
      </c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33"/>
      <c r="AJ5" s="33"/>
      <c r="AK5" s="33"/>
    </row>
    <row r="6" spans="1:37" ht="21.75" customHeight="1">
      <c r="A6" s="57">
        <v>1</v>
      </c>
      <c r="B6" s="106">
        <v>2</v>
      </c>
      <c r="C6" s="106">
        <v>3</v>
      </c>
      <c r="D6" s="106">
        <v>4</v>
      </c>
      <c r="E6" s="106">
        <v>5</v>
      </c>
      <c r="F6" s="112">
        <v>6</v>
      </c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  <c r="AF6" s="33"/>
      <c r="AG6" s="33"/>
      <c r="AH6" s="33"/>
      <c r="AI6" s="33"/>
      <c r="AJ6" s="33"/>
      <c r="AK6" s="33"/>
    </row>
    <row r="7" spans="1:37" s="86" customFormat="1" ht="34.200000000000003" customHeight="1">
      <c r="A7" s="57" t="s">
        <v>1</v>
      </c>
      <c r="B7" s="208" t="s">
        <v>132</v>
      </c>
      <c r="C7" s="208"/>
      <c r="D7" s="208"/>
      <c r="E7" s="208"/>
      <c r="F7" s="123"/>
      <c r="G7" s="124"/>
      <c r="H7" s="124"/>
      <c r="I7" s="124"/>
      <c r="J7" s="124"/>
      <c r="K7" s="124"/>
      <c r="L7" s="124"/>
      <c r="M7" s="124"/>
      <c r="N7" s="124"/>
      <c r="O7" s="124"/>
      <c r="P7" s="124"/>
      <c r="Q7" s="124"/>
      <c r="R7" s="124"/>
      <c r="S7" s="124"/>
    </row>
    <row r="8" spans="1:37" ht="52.8" customHeight="1">
      <c r="A8" s="57" t="s">
        <v>9</v>
      </c>
      <c r="B8" s="126" t="s">
        <v>157</v>
      </c>
      <c r="C8" s="125" t="s">
        <v>20</v>
      </c>
      <c r="D8" s="204" t="s">
        <v>163</v>
      </c>
      <c r="E8" s="127"/>
      <c r="F8" s="112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</row>
    <row r="9" spans="1:37" ht="53.25" customHeight="1">
      <c r="A9" s="40" t="s">
        <v>22</v>
      </c>
      <c r="B9" s="89" t="s">
        <v>99</v>
      </c>
      <c r="C9" s="67">
        <v>45688</v>
      </c>
      <c r="D9" s="204"/>
      <c r="E9" s="83" t="s">
        <v>126</v>
      </c>
      <c r="F9" s="112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</row>
    <row r="10" spans="1:37" ht="49.5" customHeight="1">
      <c r="A10" s="40" t="s">
        <v>21</v>
      </c>
      <c r="B10" s="89" t="s">
        <v>101</v>
      </c>
      <c r="C10" s="67">
        <v>45727</v>
      </c>
      <c r="D10" s="204"/>
      <c r="E10" s="83" t="s">
        <v>126</v>
      </c>
      <c r="F10" s="112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</row>
    <row r="11" spans="1:37" ht="39" customHeight="1">
      <c r="A11" s="40" t="s">
        <v>103</v>
      </c>
      <c r="B11" s="89"/>
      <c r="C11" s="67">
        <v>46011</v>
      </c>
      <c r="D11" s="204"/>
      <c r="E11" s="83" t="s">
        <v>124</v>
      </c>
      <c r="F11" s="112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</row>
    <row r="12" spans="1:37" ht="54" customHeight="1">
      <c r="A12" s="40" t="s">
        <v>104</v>
      </c>
      <c r="B12" s="89" t="s">
        <v>159</v>
      </c>
      <c r="C12" s="67">
        <v>46016</v>
      </c>
      <c r="D12" s="204"/>
      <c r="E12" s="83" t="s">
        <v>105</v>
      </c>
      <c r="F12" s="112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</row>
    <row r="13" spans="1:37" ht="40.799999999999997" customHeight="1">
      <c r="A13" s="57" t="s">
        <v>13</v>
      </c>
      <c r="B13" s="58" t="s">
        <v>158</v>
      </c>
      <c r="C13" s="111" t="s">
        <v>20</v>
      </c>
      <c r="D13" s="204"/>
      <c r="E13" s="59"/>
      <c r="F13" s="112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</row>
    <row r="14" spans="1:37" ht="58.5" customHeight="1">
      <c r="A14" s="40" t="s">
        <v>171</v>
      </c>
      <c r="B14" s="89" t="s">
        <v>99</v>
      </c>
      <c r="C14" s="67">
        <v>46418</v>
      </c>
      <c r="D14" s="204"/>
      <c r="E14" s="83" t="s">
        <v>126</v>
      </c>
      <c r="F14" s="112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</row>
    <row r="15" spans="1:37" ht="54" customHeight="1">
      <c r="A15" s="40" t="s">
        <v>172</v>
      </c>
      <c r="B15" s="89" t="s">
        <v>101</v>
      </c>
      <c r="C15" s="67">
        <v>46457</v>
      </c>
      <c r="D15" s="204"/>
      <c r="E15" s="83" t="s">
        <v>126</v>
      </c>
      <c r="F15" s="112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</row>
    <row r="16" spans="1:37" ht="39.75" customHeight="1">
      <c r="A16" s="40" t="s">
        <v>173</v>
      </c>
      <c r="B16" s="89" t="s">
        <v>100</v>
      </c>
      <c r="C16" s="67">
        <v>46741</v>
      </c>
      <c r="D16" s="204"/>
      <c r="E16" s="83" t="s">
        <v>124</v>
      </c>
      <c r="F16" s="112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</row>
    <row r="17" spans="1:19" ht="55.5" customHeight="1">
      <c r="A17" s="40" t="s">
        <v>174</v>
      </c>
      <c r="B17" s="89" t="s">
        <v>159</v>
      </c>
      <c r="C17" s="67">
        <v>46746</v>
      </c>
      <c r="D17" s="204"/>
      <c r="E17" s="83" t="s">
        <v>105</v>
      </c>
      <c r="F17" s="112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</row>
    <row r="18" spans="1:19" ht="69" customHeight="1">
      <c r="A18" s="51" t="s">
        <v>54</v>
      </c>
      <c r="B18" s="47" t="s">
        <v>160</v>
      </c>
      <c r="C18" s="111" t="s">
        <v>20</v>
      </c>
      <c r="D18" s="204"/>
      <c r="E18" s="111"/>
      <c r="F18" s="112"/>
      <c r="R18" s="9" t="s">
        <v>78</v>
      </c>
    </row>
    <row r="19" spans="1:19" ht="48.75" customHeight="1">
      <c r="A19" s="52" t="s">
        <v>175</v>
      </c>
      <c r="B19" s="89" t="s">
        <v>99</v>
      </c>
      <c r="C19" s="67">
        <v>45703</v>
      </c>
      <c r="D19" s="204"/>
      <c r="E19" s="83" t="s">
        <v>126</v>
      </c>
      <c r="F19" s="112"/>
    </row>
    <row r="20" spans="1:19" ht="54" customHeight="1">
      <c r="A20" s="52" t="s">
        <v>176</v>
      </c>
      <c r="B20" s="89" t="s">
        <v>161</v>
      </c>
      <c r="C20" s="67">
        <v>45748</v>
      </c>
      <c r="D20" s="204"/>
      <c r="E20" s="83" t="s">
        <v>126</v>
      </c>
      <c r="F20" s="112"/>
    </row>
    <row r="21" spans="1:19" ht="36" customHeight="1">
      <c r="A21" s="52" t="s">
        <v>177</v>
      </c>
      <c r="B21" s="89" t="s">
        <v>100</v>
      </c>
      <c r="C21" s="67">
        <v>46011</v>
      </c>
      <c r="D21" s="204"/>
      <c r="E21" s="83" t="s">
        <v>124</v>
      </c>
      <c r="F21" s="112"/>
    </row>
    <row r="22" spans="1:19" ht="49.5" customHeight="1">
      <c r="A22" s="52" t="s">
        <v>178</v>
      </c>
      <c r="B22" s="89" t="s">
        <v>102</v>
      </c>
      <c r="C22" s="67">
        <v>45651</v>
      </c>
      <c r="D22" s="204"/>
      <c r="E22" s="83" t="s">
        <v>105</v>
      </c>
      <c r="F22" s="112"/>
    </row>
    <row r="23" spans="1:19" ht="34.200000000000003" customHeight="1">
      <c r="A23" s="51" t="s">
        <v>55</v>
      </c>
      <c r="B23" s="47" t="s">
        <v>162</v>
      </c>
      <c r="C23" s="109" t="s">
        <v>20</v>
      </c>
      <c r="D23" s="204"/>
      <c r="E23" s="109"/>
      <c r="F23" s="112"/>
    </row>
    <row r="24" spans="1:19" ht="50.25" customHeight="1">
      <c r="A24" s="40" t="s">
        <v>179</v>
      </c>
      <c r="B24" s="89" t="s">
        <v>99</v>
      </c>
      <c r="C24" s="92">
        <v>46346</v>
      </c>
      <c r="D24" s="204"/>
      <c r="E24" s="83" t="s">
        <v>126</v>
      </c>
      <c r="F24" s="112"/>
    </row>
    <row r="25" spans="1:19" ht="51" customHeight="1">
      <c r="A25" s="40" t="s">
        <v>180</v>
      </c>
      <c r="B25" s="50" t="s">
        <v>81</v>
      </c>
      <c r="C25" s="92">
        <v>46376</v>
      </c>
      <c r="D25" s="204"/>
      <c r="E25" s="83" t="s">
        <v>126</v>
      </c>
      <c r="F25" s="112"/>
    </row>
    <row r="26" spans="1:19" ht="36.75" customHeight="1">
      <c r="A26" s="40" t="s">
        <v>181</v>
      </c>
      <c r="B26" s="89" t="s">
        <v>100</v>
      </c>
      <c r="C26" s="67">
        <v>46376</v>
      </c>
      <c r="D26" s="204"/>
      <c r="E26" s="83" t="s">
        <v>124</v>
      </c>
      <c r="F26" s="112"/>
    </row>
    <row r="27" spans="1:19" ht="53.25" customHeight="1">
      <c r="A27" s="40" t="s">
        <v>182</v>
      </c>
      <c r="B27" s="89" t="s">
        <v>106</v>
      </c>
      <c r="C27" s="67">
        <v>46381</v>
      </c>
      <c r="D27" s="205"/>
      <c r="E27" s="83" t="s">
        <v>105</v>
      </c>
      <c r="F27" s="112"/>
    </row>
    <row r="28" spans="1:19" ht="61.5" customHeight="1"/>
  </sheetData>
  <mergeCells count="4">
    <mergeCell ref="D8:D27"/>
    <mergeCell ref="D1:E1"/>
    <mergeCell ref="A3:F3"/>
    <mergeCell ref="B7:E7"/>
  </mergeCells>
  <printOptions horizontalCentered="1"/>
  <pageMargins left="1.1811023622047245" right="0.39370078740157483" top="0.59055118110236227" bottom="0.59055118110236227" header="0.31496062992125984" footer="0.31496062992125984"/>
  <pageSetup paperSize="9" scale="60" firstPageNumber="60" fitToHeight="4" orientation="portrait" useFirstPageNumber="1" r:id="rId1"/>
  <headerFooter>
    <oddHeader>&amp;C&amp;P</oddHeader>
  </headerFooter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11</vt:i4>
      </vt:variant>
    </vt:vector>
  </HeadingPairs>
  <TitlesOfParts>
    <vt:vector size="17" baseType="lpstr">
      <vt:lpstr>1. Общие положения КПМ</vt:lpstr>
      <vt:lpstr>2. Показатели КПМ</vt:lpstr>
      <vt:lpstr>3.Показатели КПМ по месяцам</vt:lpstr>
      <vt:lpstr>4. Мероприятия КПМ</vt:lpstr>
      <vt:lpstr>5. Финансовое обеспечение КПМ</vt:lpstr>
      <vt:lpstr>6. План реализации КПМ</vt:lpstr>
      <vt:lpstr>'1. Общие положения КПМ'!_ftnref2</vt:lpstr>
      <vt:lpstr>'1. Общие положения КПМ'!_ftnref3</vt:lpstr>
      <vt:lpstr>'4. Мероприятия КПМ'!Заголовки_для_печати</vt:lpstr>
      <vt:lpstr>'5. Финансовое обеспечение КПМ'!Заголовки_для_печати</vt:lpstr>
      <vt:lpstr>'6. План реализации КПМ'!Заголовки_для_печати</vt:lpstr>
      <vt:lpstr>'1. Общие положения КПМ'!Область_печати</vt:lpstr>
      <vt:lpstr>'2. Показатели КПМ'!Область_печати</vt:lpstr>
      <vt:lpstr>'3.Показатели КПМ по месяцам'!Область_печати</vt:lpstr>
      <vt:lpstr>'4. Мероприятия КПМ'!Область_печати</vt:lpstr>
      <vt:lpstr>'5. Финансовое обеспечение КПМ'!Область_печати</vt:lpstr>
      <vt:lpstr>'6. План реализации КПМ'!Область_печати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Кондакова Анна Юрьевна</dc:creator>
  <cp:lastModifiedBy>Пользователь</cp:lastModifiedBy>
  <cp:lastPrinted>2024-11-26T13:26:37Z</cp:lastPrinted>
  <dcterms:created xsi:type="dcterms:W3CDTF">2023-03-30T13:12:42Z</dcterms:created>
  <dcterms:modified xsi:type="dcterms:W3CDTF">2024-11-26T13:27:07Z</dcterms:modified>
</cp:coreProperties>
</file>