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5-2027\Для СОВЕТА проект на 2025-2027 годы 2 ЧТЕНИЕ\"/>
    </mc:Choice>
  </mc:AlternateContent>
  <bookViews>
    <workbookView xWindow="2835" yWindow="-105" windowWidth="14520" windowHeight="11760"/>
  </bookViews>
  <sheets>
    <sheet name="приложение" sheetId="9" r:id="rId1"/>
  </sheets>
  <definedNames>
    <definedName name="_xlnm._FilterDatabase" localSheetId="0" hidden="1">приложение!$A$15:$IR$15</definedName>
    <definedName name="_xlnm.Print_Titles" localSheetId="0">приложение!$15:$15</definedName>
    <definedName name="_xlnm.Print_Area" localSheetId="0">приложение!$A$1:$H$108</definedName>
  </definedNames>
  <calcPr calcId="152511"/>
</workbook>
</file>

<file path=xl/calcChain.xml><?xml version="1.0" encoding="utf-8"?>
<calcChain xmlns="http://schemas.openxmlformats.org/spreadsheetml/2006/main">
  <c r="F68" i="9" l="1"/>
  <c r="F67" i="9"/>
  <c r="F66" i="9"/>
  <c r="F65" i="9"/>
  <c r="G81" i="9" l="1"/>
  <c r="G58" i="9"/>
  <c r="G55" i="9"/>
  <c r="G43" i="9"/>
  <c r="G41" i="9"/>
  <c r="H79" i="9" l="1"/>
  <c r="G79" i="9"/>
  <c r="F81" i="9"/>
  <c r="F80" i="9"/>
  <c r="H58" i="9"/>
  <c r="H57" i="9" s="1"/>
  <c r="H56" i="9" s="1"/>
  <c r="H64" i="9" l="1"/>
  <c r="H78" i="9" l="1"/>
  <c r="F73" i="9"/>
  <c r="H72" i="9"/>
  <c r="H71" i="9" s="1"/>
  <c r="H63" i="9" s="1"/>
  <c r="G36" i="9" l="1"/>
  <c r="F59" i="9"/>
  <c r="G60" i="9"/>
  <c r="H106" i="9"/>
  <c r="H105" i="9" s="1"/>
  <c r="H104" i="9" s="1"/>
  <c r="G32" i="9" l="1"/>
  <c r="H46" i="9"/>
  <c r="F87" i="9" l="1"/>
  <c r="F88" i="9"/>
  <c r="F52" i="9" l="1"/>
  <c r="G54" i="9"/>
  <c r="F54" i="9" s="1"/>
  <c r="F51" i="9"/>
  <c r="F50" i="9"/>
  <c r="F53" i="9"/>
  <c r="H86" i="9"/>
  <c r="H85" i="9" s="1"/>
  <c r="F107" i="9"/>
  <c r="G106" i="9"/>
  <c r="G105" i="9" s="1"/>
  <c r="G104" i="9" l="1"/>
  <c r="F104" i="9" s="1"/>
  <c r="F105" i="9"/>
  <c r="F106" i="9"/>
  <c r="G84" i="9" l="1"/>
  <c r="F82" i="9"/>
  <c r="F37" i="9" l="1"/>
  <c r="F38" i="9"/>
  <c r="G83" i="9"/>
  <c r="F83" i="9" s="1"/>
  <c r="F77" i="9"/>
  <c r="G76" i="9"/>
  <c r="G75" i="9"/>
  <c r="F75" i="9" s="1"/>
  <c r="G70" i="9"/>
  <c r="G64" i="9" s="1"/>
  <c r="G62" i="9"/>
  <c r="F62" i="9" s="1"/>
  <c r="F28" i="9"/>
  <c r="F31" i="9"/>
  <c r="G48" i="9"/>
  <c r="F70" i="9" l="1"/>
  <c r="F84" i="9"/>
  <c r="G57" i="9"/>
  <c r="G56" i="9" s="1"/>
  <c r="F76" i="9"/>
  <c r="G78" i="9" l="1"/>
  <c r="G74" i="9"/>
  <c r="G71" i="9" s="1"/>
  <c r="F103" i="9"/>
  <c r="F102" i="9"/>
  <c r="F101" i="9"/>
  <c r="G100" i="9"/>
  <c r="F97" i="9"/>
  <c r="F96" i="9"/>
  <c r="G95" i="9"/>
  <c r="G94" i="9" s="1"/>
  <c r="F93" i="9"/>
  <c r="F92" i="9"/>
  <c r="G91" i="9"/>
  <c r="G90" i="9" s="1"/>
  <c r="G86" i="9"/>
  <c r="G85" i="9" s="1"/>
  <c r="F69" i="9"/>
  <c r="F64" i="9"/>
  <c r="F61" i="9"/>
  <c r="F60" i="9"/>
  <c r="F58" i="9"/>
  <c r="F55" i="9"/>
  <c r="F49" i="9"/>
  <c r="H48" i="9"/>
  <c r="H45" i="9" s="1"/>
  <c r="H44" i="9" s="1"/>
  <c r="F47" i="9"/>
  <c r="G46" i="9"/>
  <c r="G45" i="9" s="1"/>
  <c r="F43" i="9"/>
  <c r="G42" i="9"/>
  <c r="F42" i="9" s="1"/>
  <c r="F41" i="9"/>
  <c r="G40" i="9"/>
  <c r="F40" i="9" s="1"/>
  <c r="F36" i="9"/>
  <c r="F35" i="9"/>
  <c r="F34" i="9"/>
  <c r="F33" i="9"/>
  <c r="F30" i="9"/>
  <c r="G29" i="9"/>
  <c r="G27" i="9" s="1"/>
  <c r="F25" i="9"/>
  <c r="F24" i="9"/>
  <c r="F23" i="9"/>
  <c r="G22" i="9"/>
  <c r="G21" i="9" s="1"/>
  <c r="F21" i="9" s="1"/>
  <c r="F20" i="9"/>
  <c r="G19" i="9"/>
  <c r="G18" i="9" s="1"/>
  <c r="H95" i="9" l="1"/>
  <c r="H94" i="9" s="1"/>
  <c r="H89" i="9" s="1"/>
  <c r="F74" i="9"/>
  <c r="G63" i="9"/>
  <c r="G44" i="9" s="1"/>
  <c r="F44" i="9" s="1"/>
  <c r="F48" i="9"/>
  <c r="H100" i="9"/>
  <c r="H99" i="9" s="1"/>
  <c r="H98" i="9" s="1"/>
  <c r="F79" i="9"/>
  <c r="F56" i="9"/>
  <c r="F78" i="9"/>
  <c r="F22" i="9"/>
  <c r="G99" i="9"/>
  <c r="F57" i="9"/>
  <c r="F86" i="9"/>
  <c r="F85" i="9"/>
  <c r="F46" i="9"/>
  <c r="F32" i="9"/>
  <c r="G89" i="9"/>
  <c r="F90" i="9"/>
  <c r="G26" i="9"/>
  <c r="F26" i="9" s="1"/>
  <c r="F27" i="9"/>
  <c r="F18" i="9"/>
  <c r="F19" i="9"/>
  <c r="F72" i="9"/>
  <c r="F29" i="9"/>
  <c r="F91" i="9"/>
  <c r="G39" i="9"/>
  <c r="F39" i="9" s="1"/>
  <c r="G17" i="9" l="1"/>
  <c r="G16" i="9" s="1"/>
  <c r="F95" i="9"/>
  <c r="F94" i="9"/>
  <c r="F89" i="9"/>
  <c r="H16" i="9"/>
  <c r="H108" i="9" s="1"/>
  <c r="F45" i="9"/>
  <c r="F63" i="9"/>
  <c r="F100" i="9"/>
  <c r="F71" i="9"/>
  <c r="F99" i="9"/>
  <c r="G98" i="9"/>
  <c r="F98" i="9" s="1"/>
  <c r="F16" i="9" l="1"/>
  <c r="G108" i="9"/>
  <c r="F17" i="9"/>
  <c r="F108" i="9" l="1"/>
</calcChain>
</file>

<file path=xl/sharedStrings.xml><?xml version="1.0" encoding="utf-8"?>
<sst xmlns="http://schemas.openxmlformats.org/spreadsheetml/2006/main" count="266" uniqueCount="143">
  <si>
    <t>Расходы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</si>
  <si>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</si>
  <si>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</si>
  <si>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</si>
  <si>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</si>
  <si>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</si>
  <si>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</si>
  <si>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</si>
  <si>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</si>
  <si>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</si>
  <si>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</si>
  <si>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</si>
  <si>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</si>
  <si>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</si>
  <si>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</si>
  <si>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</si>
  <si>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</si>
  <si>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</si>
  <si>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</si>
  <si>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</si>
  <si>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</si>
  <si>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</si>
  <si>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</si>
  <si>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</si>
  <si>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</si>
  <si>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</si>
  <si>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</si>
  <si>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</si>
  <si>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</si>
  <si>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</si>
  <si>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</si>
  <si>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</si>
  <si>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</si>
  <si>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</si>
  <si>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</si>
  <si>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</si>
  <si>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</si>
  <si>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</si>
  <si>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</si>
  <si>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</si>
  <si>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</si>
  <si>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</si>
  <si>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</si>
  <si>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2025 год всего расходов  </t>
  </si>
  <si>
    <t xml:space="preserve">  I. МКУ "Управление капитального строительства"</t>
  </si>
  <si>
    <t xml:space="preserve"> Капитальный ремонт и ремонт</t>
  </si>
  <si>
    <t>Строительство (реконструкция)</t>
  </si>
  <si>
    <t>1330144100</t>
  </si>
  <si>
    <t>Обеспечение жильем семей, имеющих детей инвалидов, нуждающихся в улучшении жилищных условий</t>
  </si>
  <si>
    <t>1105</t>
  </si>
  <si>
    <t>Другие вопросы в области физической культуры и спорта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</si>
  <si>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</si>
  <si>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</si>
  <si>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</si>
  <si>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1100</t>
  </si>
  <si>
    <t>Физическая культура и спорт</t>
  </si>
  <si>
    <t>0502</t>
  </si>
  <si>
    <t>Коммунальное хозяйство</t>
  </si>
  <si>
    <t>Строительство сетей водоснабжения РИЗ "Ладушки"</t>
  </si>
  <si>
    <t>Строительство сетей водоотведения РИЗ "Ладушки"</t>
  </si>
  <si>
    <t>0300</t>
  </si>
  <si>
    <t>0314</t>
  </si>
  <si>
    <t>Строительство гаражных боксов для специализированной пожарно- спасательной техники МКУ "Управление по делам ГО и ЧС городского округа", Белгородская область, г. Старый Оскол, мкр. Рудничный, д.23.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</si>
  <si>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</si>
  <si>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</si>
  <si>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</si>
  <si>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</si>
  <si>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 xml:space="preserve">на капитальные вложения и проведение капитальных ремонтов  на 2025 год </t>
  </si>
  <si>
    <t>Старооскольского городского округа</t>
  </si>
  <si>
    <t xml:space="preserve">                                                                                                          Приложение 7</t>
  </si>
  <si>
    <t>1102</t>
  </si>
  <si>
    <t>Массовый спорт</t>
  </si>
  <si>
    <t>"Крытый ледовый каток", Белгородская область, Старооскольский городской округ, г. Старый Оскол, ул. Центральная, земельный участок 3.</t>
  </si>
  <si>
    <t>1240124200</t>
  </si>
  <si>
    <t>0406</t>
  </si>
  <si>
    <t>Водное хозяйство</t>
  </si>
  <si>
    <t>Капитальный ремонт гидротехнического сооружения пруда на р. Боровая Потудань у с. Владимировка Старооскольского района Белгородской области</t>
  </si>
  <si>
    <t>Устройство светофорного объекта на пересечении ул. Наседкина и ул. Щепкина   г. Старый Оскол Белгородской области (с кнопкой)</t>
  </si>
  <si>
    <t>Культура</t>
  </si>
  <si>
    <t>0801</t>
  </si>
  <si>
    <t>0430224200</t>
  </si>
  <si>
    <t>Устройство светофорного объекта Т7 на между микрорайонами Дубрава квартал 1 и Дубрава квартал 3 в районе ТЦ "Строймаркет"</t>
  </si>
  <si>
    <t>Устройство тротуара по ул. Натальи Лихачевой с. Федосеевка Старооскольского городского округа</t>
  </si>
  <si>
    <t>Мир без границ – создание зоны для коммуникации жителей и развития детей в микрорайоне ИЖС "Набокинские сады" г. Старый Оскол</t>
  </si>
  <si>
    <t>Спортивно-патриотический комплекс "Донбасс-чемпион" на территории ТОС "Малая Родина" Старооскольского городского округа</t>
  </si>
  <si>
    <t>Капитальный ремонт МБОУ "Средняя общеобразовательная школа № 21", по адресу: Белгородская область, г. Старый Оскол, мкр. Юность, д. 9.</t>
  </si>
  <si>
    <t xml:space="preserve">Устройство светофорного объекта по проспекту Алексея Угарова в районе ТЦ "Перекрёсток" мкр. Дубрава квартал 1- мкр. Космос  г. Старый Оскол Белгородской области </t>
  </si>
  <si>
    <t>МАОУ "ЦО №1 "Академия знаний" имени Н.П. Шевченко", г.Старый Оскол, мкр. Степной, д.33</t>
  </si>
  <si>
    <t>Капитальный ремонт МАУК ДК "Комсомолец", г.Старый Оскол, бульвар Дружбы, д.1</t>
  </si>
  <si>
    <t xml:space="preserve">Ремонт постамента памятника Святому благоверному великому князю Александру Невскому  </t>
  </si>
  <si>
    <t>Государственная экспертиза сметной документации</t>
  </si>
  <si>
    <t>Государственная экспертиза сметной документации, ПИР</t>
  </si>
  <si>
    <t>Электроснабжение</t>
  </si>
  <si>
    <t>0709</t>
  </si>
  <si>
    <t>Другие вопросы в области образования</t>
  </si>
  <si>
    <t>0804</t>
  </si>
  <si>
    <t xml:space="preserve">Другие вопросы в области культуры, кинематографии </t>
  </si>
  <si>
    <t>Капитальный ремонт дошкольных образовательных учреждений (установка ограждений)</t>
  </si>
  <si>
    <t>Капитальный ремонт автомобильных дорог в ИЖС "Строитель" с.Незнамово Старооскольского городского округа Белгородской области</t>
  </si>
  <si>
    <t>Устройство тротуара и сетей наружного освещения по улице Гагарина села Городище Старооскольского городского округа</t>
  </si>
  <si>
    <t>IV. МКУ "Центр по благоустройству сельских территорий"</t>
  </si>
  <si>
    <t>Создание и обустройство детской площадки в селе Лапыгино</t>
  </si>
  <si>
    <t>1340344300</t>
  </si>
  <si>
    <t>0230124200</t>
  </si>
  <si>
    <t>0430124200</t>
  </si>
  <si>
    <t>Капитальный ремонт спортивного зала вольной борьбы МБУ "СШОР №2", Белгородская область, г. Старый Оскол, мкр. Интернациональный, д.28</t>
  </si>
  <si>
    <t>0640371520</t>
  </si>
  <si>
    <t>0640324200</t>
  </si>
  <si>
    <t>0540270820</t>
  </si>
  <si>
    <t>134039Д090</t>
  </si>
  <si>
    <t>131И89Д140</t>
  </si>
  <si>
    <t>13403SД090</t>
  </si>
  <si>
    <t xml:space="preserve">Капитальный ремонт автомобильных дорог в c.Сорокино, ул.Тракторная, ул.Дачная, п.Аксеновка, ул. Песочная Старооскольского городского округа </t>
  </si>
  <si>
    <t>1240224200</t>
  </si>
  <si>
    <t>0730140240</t>
  </si>
  <si>
    <t>07301S0240</t>
  </si>
  <si>
    <t>0730144100</t>
  </si>
  <si>
    <t>1240344100</t>
  </si>
  <si>
    <t>15201ИS001</t>
  </si>
  <si>
    <t>15201ИS002</t>
  </si>
  <si>
    <t>15201ИS003</t>
  </si>
  <si>
    <t>15201ИS004</t>
  </si>
  <si>
    <t>15201ИS005</t>
  </si>
  <si>
    <t>15201ИS006</t>
  </si>
  <si>
    <t>12403L0650</t>
  </si>
  <si>
    <t>15201ИS007</t>
  </si>
  <si>
    <t>15201ИS008</t>
  </si>
  <si>
    <t>0530173900</t>
  </si>
  <si>
    <t>05301S3900</t>
  </si>
  <si>
    <t>10401L5763</t>
  </si>
  <si>
    <t>Капитальный ремонт кровли детского сада на 99 дошкольных мест с начальной школой на 100 школьных мест в мкр. "Северный" в г.Старый Оскол, Старооскольского городского округа Белгородской области</t>
  </si>
  <si>
    <t>Капитальный ремонт кровли детского сада на 99 дошкольных мест с начальной школой на 100 школьных мест в мкр. "Пушкарские дачи" в г. Старый Оскол, Старооскольского городского округа Белгородской области</t>
  </si>
  <si>
    <t>0430140180</t>
  </si>
  <si>
    <t>04301S0180</t>
  </si>
  <si>
    <t>151И455550</t>
  </si>
  <si>
    <t>0230140100</t>
  </si>
  <si>
    <t>02301S0100</t>
  </si>
  <si>
    <t>021Ю457501</t>
  </si>
  <si>
    <t>021Ю4A7501</t>
  </si>
  <si>
    <t>Обустройство детской площадки в РИЗ "Ладушки" г. Старый Оскол</t>
  </si>
  <si>
    <t>Комплексное благоустройство дворовой территории г. Старый Оскол, ул. Комсомольская, д.39</t>
  </si>
  <si>
    <t>Ремонт пешеходной дорожки и ступенек в районе жилого дома № 14 мкр. Лесной г. Старый Оскол Белгородской области</t>
  </si>
  <si>
    <t>Благоустройство береговой линии реки Оскол в Ездоцкой слободе от моста на ул. 1-й Конной Армии до ул.Гагарина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</si>
</sst>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2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left" vertical="center" wrapText="1"/>
    </xf>
    <xf numFmtId="49" fontId="2" fillId="2" borderId="5" xfId="1" applyNumberFormat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2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2" borderId="4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3" fontId="1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6" fillId="2" borderId="0" xfId="0" applyFont="1" applyFill="1"/>
    <xf numFmtId="0" fontId="7" fillId="2" borderId="0" xfId="0" applyFont="1" applyFill="1"/>
    <xf numFmtId="0" fontId="6" fillId="2" borderId="1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vertical="center" wrapText="1"/>
    </xf>
    <xf numFmtId="0" fontId="6" fillId="2" borderId="1" xfId="1" applyFont="1" applyFill="1" applyBorder="1"/>
    <xf numFmtId="0" fontId="7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/>
    <xf numFmtId="0" fontId="4" fillId="2" borderId="1" xfId="0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165" fontId="4" fillId="2" borderId="0" xfId="0" applyNumberFormat="1" applyFont="1" applyFill="1"/>
    <xf numFmtId="0" fontId="3" fillId="2" borderId="1" xfId="1" applyFont="1" applyFill="1" applyBorder="1" applyAlignment="1">
      <alignment vertical="center" wrapText="1"/>
    </xf>
    <xf numFmtId="164" fontId="6" fillId="2" borderId="0" xfId="0" applyNumberFormat="1" applyFont="1" applyFill="1" applyAlignment="1">
      <alignment horizontal="center"/>
    </xf>
    <xf numFmtId="0" fontId="1" fillId="2" borderId="1" xfId="0" applyFont="1" applyFill="1" applyBorder="1"/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6" fillId="2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1" xfId="0" applyFont="1" applyFill="1" applyBorder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13"/>
  <sheetViews>
    <sheetView tabSelected="1" view="pageBreakPreview" topLeftCell="B1" zoomScaleNormal="80" zoomScaleSheetLayoutView="100" workbookViewId="0">
      <selection activeCell="B1" sqref="A1:XFD1048576"/>
    </sheetView>
  </sheetViews>
  <sheetFormatPr defaultRowHeight="15.75" x14ac:dyDescent="0.25"/>
  <cols>
    <col min="1" max="1" width="3.875" style="91" hidden="1" customWidth="1"/>
    <col min="2" max="2" width="5.75" style="1" customWidth="1"/>
    <col min="3" max="3" width="14.25" style="1" customWidth="1"/>
    <col min="4" max="4" width="6.25" style="1" customWidth="1"/>
    <col min="5" max="5" width="58.5" style="85" customWidth="1"/>
    <col min="6" max="6" width="12.75" style="86" customWidth="1"/>
    <col min="7" max="7" width="11.375" style="86" customWidth="1"/>
    <col min="8" max="8" width="11.875" style="86" customWidth="1"/>
    <col min="9" max="9" width="9.125" style="91" bestFit="1" customWidth="1"/>
    <col min="10" max="10" width="10.875" style="91" customWidth="1"/>
    <col min="11" max="11" width="10.125" style="91" customWidth="1"/>
    <col min="12" max="16384" width="9" style="91"/>
  </cols>
  <sheetData>
    <row r="1" spans="1:11" ht="16.5" x14ac:dyDescent="0.25">
      <c r="E1" s="2" t="s">
        <v>69</v>
      </c>
      <c r="F1" s="3"/>
      <c r="G1" s="3"/>
      <c r="H1" s="3"/>
    </row>
    <row r="2" spans="1:11" ht="16.5" x14ac:dyDescent="0.25">
      <c r="E2" s="2" t="s">
        <v>41</v>
      </c>
      <c r="F2" s="3"/>
      <c r="G2" s="3"/>
      <c r="H2" s="3"/>
    </row>
    <row r="3" spans="1:11" ht="16.5" x14ac:dyDescent="0.25">
      <c r="E3" s="2" t="s">
        <v>42</v>
      </c>
      <c r="F3" s="3"/>
      <c r="G3" s="3"/>
      <c r="H3" s="3"/>
    </row>
    <row r="4" spans="1:11" ht="14.25" customHeight="1" x14ac:dyDescent="0.25">
      <c r="E4" s="2"/>
      <c r="F4" s="4"/>
      <c r="G4" s="4"/>
      <c r="H4" s="2"/>
    </row>
    <row r="5" spans="1:11" ht="14.25" hidden="1" customHeight="1" x14ac:dyDescent="0.25">
      <c r="E5" s="5"/>
      <c r="F5" s="5"/>
      <c r="G5" s="5"/>
      <c r="H5" s="5"/>
    </row>
    <row r="6" spans="1:11" ht="16.5" x14ac:dyDescent="0.25">
      <c r="B6" s="6" t="s">
        <v>0</v>
      </c>
      <c r="C6" s="6"/>
      <c r="D6" s="6"/>
      <c r="E6" s="6"/>
      <c r="F6" s="6"/>
      <c r="G6" s="6"/>
      <c r="H6" s="6"/>
    </row>
    <row r="7" spans="1:11" ht="16.5" x14ac:dyDescent="0.25">
      <c r="B7" s="6" t="s">
        <v>67</v>
      </c>
      <c r="C7" s="6"/>
      <c r="D7" s="6"/>
      <c r="E7" s="6"/>
      <c r="F7" s="6"/>
      <c r="G7" s="6"/>
      <c r="H7" s="6"/>
    </row>
    <row r="8" spans="1:11" s="92" customFormat="1" ht="16.5" x14ac:dyDescent="0.25">
      <c r="B8" s="6" t="s">
        <v>40</v>
      </c>
      <c r="C8" s="6"/>
      <c r="D8" s="6"/>
      <c r="E8" s="6"/>
      <c r="F8" s="6"/>
      <c r="G8" s="6"/>
      <c r="H8" s="6"/>
    </row>
    <row r="9" spans="1:11" s="92" customFormat="1" ht="16.5" x14ac:dyDescent="0.25">
      <c r="B9" s="6" t="s">
        <v>68</v>
      </c>
      <c r="C9" s="6"/>
      <c r="D9" s="6"/>
      <c r="E9" s="6"/>
      <c r="F9" s="6"/>
      <c r="G9" s="6"/>
      <c r="H9" s="6"/>
    </row>
    <row r="10" spans="1:11" s="92" customFormat="1" ht="15.75" hidden="1" customHeight="1" x14ac:dyDescent="0.25">
      <c r="B10" s="6"/>
      <c r="C10" s="6"/>
      <c r="D10" s="6"/>
      <c r="E10" s="6"/>
      <c r="F10" s="6"/>
      <c r="G10" s="6"/>
      <c r="H10" s="6"/>
    </row>
    <row r="11" spans="1:11" ht="16.5" x14ac:dyDescent="0.25">
      <c r="B11" s="4"/>
      <c r="C11" s="4"/>
      <c r="D11" s="4"/>
      <c r="E11" s="2"/>
      <c r="F11" s="7"/>
      <c r="G11" s="7"/>
      <c r="H11" s="8"/>
    </row>
    <row r="12" spans="1:11" ht="16.5" customHeight="1" x14ac:dyDescent="0.25">
      <c r="B12" s="9" t="s">
        <v>1</v>
      </c>
      <c r="C12" s="9"/>
      <c r="D12" s="9"/>
      <c r="E12" s="10" t="s">
        <v>39</v>
      </c>
      <c r="F12" s="10" t="s">
        <v>43</v>
      </c>
      <c r="G12" s="9" t="s">
        <v>2</v>
      </c>
      <c r="H12" s="9"/>
    </row>
    <row r="13" spans="1:11" ht="15.75" customHeight="1" x14ac:dyDescent="0.25">
      <c r="B13" s="10" t="s">
        <v>36</v>
      </c>
      <c r="C13" s="10" t="s">
        <v>3</v>
      </c>
      <c r="D13" s="10" t="s">
        <v>4</v>
      </c>
      <c r="E13" s="10"/>
      <c r="F13" s="10"/>
      <c r="G13" s="10" t="s">
        <v>5</v>
      </c>
      <c r="H13" s="10" t="s">
        <v>6</v>
      </c>
    </row>
    <row r="14" spans="1:11" ht="82.5" customHeight="1" x14ac:dyDescent="0.25">
      <c r="B14" s="10"/>
      <c r="C14" s="10"/>
      <c r="D14" s="10"/>
      <c r="E14" s="10"/>
      <c r="F14" s="10"/>
      <c r="G14" s="10"/>
      <c r="H14" s="10"/>
    </row>
    <row r="15" spans="1:11" ht="17.25" customHeight="1" x14ac:dyDescent="0.25">
      <c r="B15" s="11">
        <v>1</v>
      </c>
      <c r="C15" s="11">
        <v>2</v>
      </c>
      <c r="D15" s="11">
        <v>3</v>
      </c>
      <c r="E15" s="11">
        <v>4</v>
      </c>
      <c r="F15" s="11">
        <v>5</v>
      </c>
      <c r="G15" s="11">
        <v>6</v>
      </c>
      <c r="H15" s="11">
        <v>7</v>
      </c>
    </row>
    <row r="16" spans="1:11" s="94" customFormat="1" ht="28.5" customHeight="1" x14ac:dyDescent="0.25">
      <c r="A16" s="93"/>
      <c r="B16" s="12" t="s">
        <v>44</v>
      </c>
      <c r="C16" s="12"/>
      <c r="D16" s="12"/>
      <c r="E16" s="12"/>
      <c r="F16" s="13">
        <f>SUM(G16+H16)</f>
        <v>1281566.3999999999</v>
      </c>
      <c r="G16" s="13">
        <f>G17+G44</f>
        <v>474257.9</v>
      </c>
      <c r="H16" s="13">
        <f>H17+H44</f>
        <v>807308.5</v>
      </c>
      <c r="J16" s="95"/>
      <c r="K16" s="95"/>
    </row>
    <row r="17" spans="1:11" s="94" customFormat="1" ht="27" customHeight="1" x14ac:dyDescent="0.25">
      <c r="A17" s="93"/>
      <c r="B17" s="14" t="s">
        <v>46</v>
      </c>
      <c r="C17" s="14"/>
      <c r="D17" s="14"/>
      <c r="E17" s="14"/>
      <c r="F17" s="15">
        <f t="shared" ref="F17:F96" si="0">G17+H17</f>
        <v>344894.60000000003</v>
      </c>
      <c r="G17" s="15">
        <f>G18+G21+G26+G39</f>
        <v>344894.60000000003</v>
      </c>
      <c r="H17" s="15"/>
      <c r="J17" s="95"/>
      <c r="K17" s="95"/>
    </row>
    <row r="18" spans="1:11" s="94" customFormat="1" ht="36.75" customHeight="1" x14ac:dyDescent="0.25">
      <c r="A18" s="93"/>
      <c r="B18" s="16" t="s">
        <v>60</v>
      </c>
      <c r="C18" s="16"/>
      <c r="D18" s="16"/>
      <c r="E18" s="17" t="s">
        <v>64</v>
      </c>
      <c r="F18" s="13">
        <f t="shared" si="0"/>
        <v>5000</v>
      </c>
      <c r="G18" s="15">
        <f>G19</f>
        <v>5000</v>
      </c>
      <c r="H18" s="15"/>
      <c r="J18" s="95"/>
      <c r="K18" s="95"/>
    </row>
    <row r="19" spans="1:11" s="94" customFormat="1" ht="36.75" customHeight="1" x14ac:dyDescent="0.25">
      <c r="A19" s="93"/>
      <c r="B19" s="16" t="s">
        <v>61</v>
      </c>
      <c r="C19" s="16"/>
      <c r="D19" s="16"/>
      <c r="E19" s="17" t="s">
        <v>65</v>
      </c>
      <c r="F19" s="13">
        <f t="shared" si="0"/>
        <v>5000</v>
      </c>
      <c r="G19" s="15">
        <f>G20</f>
        <v>5000</v>
      </c>
      <c r="H19" s="15"/>
      <c r="J19" s="95"/>
      <c r="K19" s="95"/>
    </row>
    <row r="20" spans="1:11" s="94" customFormat="1" ht="72" customHeight="1" x14ac:dyDescent="0.25">
      <c r="A20" s="93"/>
      <c r="B20" s="18" t="s">
        <v>61</v>
      </c>
      <c r="C20" s="19" t="s">
        <v>66</v>
      </c>
      <c r="D20" s="19" t="s">
        <v>11</v>
      </c>
      <c r="E20" s="20" t="s">
        <v>62</v>
      </c>
      <c r="F20" s="21">
        <f t="shared" si="0"/>
        <v>5000</v>
      </c>
      <c r="G20" s="22">
        <v>5000</v>
      </c>
      <c r="H20" s="22"/>
      <c r="J20" s="95"/>
      <c r="K20" s="95"/>
    </row>
    <row r="21" spans="1:11" s="94" customFormat="1" ht="29.25" customHeight="1" x14ac:dyDescent="0.25">
      <c r="A21" s="93"/>
      <c r="B21" s="24" t="s">
        <v>7</v>
      </c>
      <c r="C21" s="24"/>
      <c r="D21" s="24"/>
      <c r="E21" s="66" t="s">
        <v>8</v>
      </c>
      <c r="F21" s="15">
        <f>G21+H21</f>
        <v>8543.1</v>
      </c>
      <c r="G21" s="15">
        <f>G22</f>
        <v>8543.1</v>
      </c>
      <c r="H21" s="15"/>
      <c r="J21" s="95"/>
      <c r="K21" s="95"/>
    </row>
    <row r="22" spans="1:11" s="94" customFormat="1" ht="29.25" customHeight="1" x14ac:dyDescent="0.25">
      <c r="A22" s="93"/>
      <c r="B22" s="24" t="s">
        <v>9</v>
      </c>
      <c r="C22" s="24"/>
      <c r="D22" s="24"/>
      <c r="E22" s="66" t="s">
        <v>10</v>
      </c>
      <c r="F22" s="15">
        <f>G22+H22</f>
        <v>8543.1</v>
      </c>
      <c r="G22" s="15">
        <f>G23+G24+G25</f>
        <v>8543.1</v>
      </c>
      <c r="H22" s="15"/>
      <c r="J22" s="95"/>
      <c r="K22" s="95"/>
    </row>
    <row r="23" spans="1:11" s="94" customFormat="1" ht="55.5" customHeight="1" x14ac:dyDescent="0.25">
      <c r="A23" s="93"/>
      <c r="B23" s="19" t="s">
        <v>9</v>
      </c>
      <c r="C23" s="19" t="s">
        <v>47</v>
      </c>
      <c r="D23" s="19" t="s">
        <v>12</v>
      </c>
      <c r="E23" s="23" t="s">
        <v>86</v>
      </c>
      <c r="F23" s="22">
        <f>G23+H23</f>
        <v>2651.3</v>
      </c>
      <c r="G23" s="22">
        <v>2651.3</v>
      </c>
      <c r="H23" s="22"/>
      <c r="J23" s="95"/>
      <c r="K23" s="95"/>
    </row>
    <row r="24" spans="1:11" s="94" customFormat="1" ht="54.75" customHeight="1" x14ac:dyDescent="0.25">
      <c r="A24" s="93"/>
      <c r="B24" s="19" t="s">
        <v>9</v>
      </c>
      <c r="C24" s="19" t="s">
        <v>47</v>
      </c>
      <c r="D24" s="19" t="s">
        <v>12</v>
      </c>
      <c r="E24" s="23" t="s">
        <v>77</v>
      </c>
      <c r="F24" s="22">
        <f t="shared" ref="F24:F25" si="1">G24+H24</f>
        <v>5571.8</v>
      </c>
      <c r="G24" s="22">
        <v>5571.8</v>
      </c>
      <c r="H24" s="22"/>
      <c r="J24" s="95"/>
      <c r="K24" s="95"/>
    </row>
    <row r="25" spans="1:11" s="94" customFormat="1" ht="53.25" customHeight="1" x14ac:dyDescent="0.25">
      <c r="A25" s="93"/>
      <c r="B25" s="19" t="s">
        <v>9</v>
      </c>
      <c r="C25" s="19" t="s">
        <v>47</v>
      </c>
      <c r="D25" s="19" t="s">
        <v>12</v>
      </c>
      <c r="E25" s="23" t="s">
        <v>81</v>
      </c>
      <c r="F25" s="22">
        <f t="shared" si="1"/>
        <v>320</v>
      </c>
      <c r="G25" s="22">
        <v>320</v>
      </c>
      <c r="H25" s="22"/>
      <c r="J25" s="95"/>
      <c r="K25" s="95"/>
    </row>
    <row r="26" spans="1:11" s="94" customFormat="1" ht="27" customHeight="1" x14ac:dyDescent="0.25">
      <c r="A26" s="93"/>
      <c r="B26" s="24" t="s">
        <v>13</v>
      </c>
      <c r="C26" s="24"/>
      <c r="D26" s="24"/>
      <c r="E26" s="25" t="s">
        <v>14</v>
      </c>
      <c r="F26" s="13">
        <f t="shared" si="0"/>
        <v>90658.6</v>
      </c>
      <c r="G26" s="13">
        <f>G27+G32</f>
        <v>90658.6</v>
      </c>
      <c r="H26" s="13"/>
      <c r="J26" s="96"/>
      <c r="K26" s="95"/>
    </row>
    <row r="27" spans="1:11" s="94" customFormat="1" ht="28.5" customHeight="1" x14ac:dyDescent="0.25">
      <c r="A27" s="93"/>
      <c r="B27" s="36" t="s">
        <v>56</v>
      </c>
      <c r="C27" s="38"/>
      <c r="D27" s="38"/>
      <c r="E27" s="34" t="s">
        <v>57</v>
      </c>
      <c r="F27" s="13">
        <f t="shared" si="0"/>
        <v>35300</v>
      </c>
      <c r="G27" s="13">
        <f>SUM(G28:G31)</f>
        <v>35300</v>
      </c>
      <c r="H27" s="13"/>
      <c r="J27" s="96"/>
      <c r="K27" s="95"/>
    </row>
    <row r="28" spans="1:11" s="98" customFormat="1" ht="30" customHeight="1" x14ac:dyDescent="0.25">
      <c r="A28" s="97"/>
      <c r="B28" s="26" t="s">
        <v>56</v>
      </c>
      <c r="C28" s="19" t="s">
        <v>117</v>
      </c>
      <c r="D28" s="26" t="s">
        <v>11</v>
      </c>
      <c r="E28" s="23" t="s">
        <v>92</v>
      </c>
      <c r="F28" s="22">
        <f t="shared" ref="F28:F33" si="2">G28+H28</f>
        <v>1000</v>
      </c>
      <c r="G28" s="21">
        <v>1000</v>
      </c>
      <c r="H28" s="21"/>
      <c r="J28" s="99"/>
      <c r="K28" s="100"/>
    </row>
    <row r="29" spans="1:11" s="94" customFormat="1" ht="32.25" customHeight="1" x14ac:dyDescent="0.25">
      <c r="A29" s="93"/>
      <c r="B29" s="26" t="s">
        <v>56</v>
      </c>
      <c r="C29" s="19" t="s">
        <v>117</v>
      </c>
      <c r="D29" s="26" t="s">
        <v>11</v>
      </c>
      <c r="E29" s="23" t="s">
        <v>58</v>
      </c>
      <c r="F29" s="22">
        <f t="shared" si="2"/>
        <v>20000</v>
      </c>
      <c r="G29" s="22">
        <f>20000</f>
        <v>20000</v>
      </c>
      <c r="H29" s="22"/>
      <c r="J29" s="96"/>
      <c r="K29" s="95"/>
    </row>
    <row r="30" spans="1:11" s="94" customFormat="1" ht="32.25" customHeight="1" x14ac:dyDescent="0.25">
      <c r="A30" s="93"/>
      <c r="B30" s="26" t="s">
        <v>56</v>
      </c>
      <c r="C30" s="19" t="s">
        <v>117</v>
      </c>
      <c r="D30" s="26" t="s">
        <v>11</v>
      </c>
      <c r="E30" s="23" t="s">
        <v>59</v>
      </c>
      <c r="F30" s="22">
        <f t="shared" si="2"/>
        <v>9300</v>
      </c>
      <c r="G30" s="22">
        <v>9300</v>
      </c>
      <c r="H30" s="22"/>
      <c r="J30" s="96"/>
      <c r="K30" s="95"/>
    </row>
    <row r="31" spans="1:11" s="94" customFormat="1" ht="32.25" customHeight="1" x14ac:dyDescent="0.25">
      <c r="A31" s="93"/>
      <c r="B31" s="26" t="s">
        <v>56</v>
      </c>
      <c r="C31" s="19" t="s">
        <v>117</v>
      </c>
      <c r="D31" s="26" t="s">
        <v>11</v>
      </c>
      <c r="E31" s="101" t="s">
        <v>91</v>
      </c>
      <c r="F31" s="22">
        <f t="shared" si="2"/>
        <v>5000</v>
      </c>
      <c r="G31" s="22">
        <v>5000</v>
      </c>
      <c r="H31" s="22"/>
      <c r="J31" s="96"/>
      <c r="K31" s="95"/>
    </row>
    <row r="32" spans="1:11" s="94" customFormat="1" ht="27.75" customHeight="1" x14ac:dyDescent="0.25">
      <c r="A32" s="93"/>
      <c r="B32" s="24" t="s">
        <v>15</v>
      </c>
      <c r="C32" s="24"/>
      <c r="D32" s="24"/>
      <c r="E32" s="25" t="s">
        <v>16</v>
      </c>
      <c r="F32" s="13">
        <f t="shared" si="2"/>
        <v>55358.600000000006</v>
      </c>
      <c r="G32" s="13">
        <f>SUM(G33:G38)</f>
        <v>55358.600000000006</v>
      </c>
      <c r="H32" s="13"/>
      <c r="J32" s="95"/>
      <c r="K32" s="95"/>
    </row>
    <row r="33" spans="1:252" s="94" customFormat="1" ht="40.5" customHeight="1" x14ac:dyDescent="0.25">
      <c r="A33" s="93"/>
      <c r="B33" s="19" t="s">
        <v>15</v>
      </c>
      <c r="C33" s="26" t="s">
        <v>118</v>
      </c>
      <c r="D33" s="19" t="s">
        <v>11</v>
      </c>
      <c r="E33" s="27" t="s">
        <v>82</v>
      </c>
      <c r="F33" s="21">
        <f t="shared" si="2"/>
        <v>7324.7</v>
      </c>
      <c r="G33" s="21">
        <v>7324.7</v>
      </c>
      <c r="H33" s="21"/>
      <c r="J33" s="95"/>
      <c r="K33" s="95"/>
    </row>
    <row r="34" spans="1:252" s="94" customFormat="1" ht="36.75" customHeight="1" x14ac:dyDescent="0.25">
      <c r="A34" s="93"/>
      <c r="B34" s="19" t="s">
        <v>15</v>
      </c>
      <c r="C34" s="26" t="s">
        <v>119</v>
      </c>
      <c r="D34" s="19" t="s">
        <v>12</v>
      </c>
      <c r="E34" s="27" t="s">
        <v>139</v>
      </c>
      <c r="F34" s="21">
        <f t="shared" ref="F34:F37" si="3">G34+H34</f>
        <v>5044.8999999999996</v>
      </c>
      <c r="G34" s="21">
        <v>5044.8999999999996</v>
      </c>
      <c r="H34" s="21"/>
      <c r="J34" s="95"/>
      <c r="K34" s="95"/>
    </row>
    <row r="35" spans="1:252" s="94" customFormat="1" ht="41.25" customHeight="1" x14ac:dyDescent="0.25">
      <c r="A35" s="93"/>
      <c r="B35" s="19" t="s">
        <v>15</v>
      </c>
      <c r="C35" s="26" t="s">
        <v>120</v>
      </c>
      <c r="D35" s="19" t="s">
        <v>11</v>
      </c>
      <c r="E35" s="27" t="s">
        <v>99</v>
      </c>
      <c r="F35" s="21">
        <f t="shared" si="3"/>
        <v>8849.7999999999993</v>
      </c>
      <c r="G35" s="21">
        <v>8849.7999999999993</v>
      </c>
      <c r="H35" s="21"/>
      <c r="J35" s="95"/>
      <c r="K35" s="95"/>
    </row>
    <row r="36" spans="1:252" s="94" customFormat="1" ht="39" customHeight="1" x14ac:dyDescent="0.25">
      <c r="A36" s="93"/>
      <c r="B36" s="19" t="s">
        <v>15</v>
      </c>
      <c r="C36" s="26" t="s">
        <v>121</v>
      </c>
      <c r="D36" s="19" t="s">
        <v>12</v>
      </c>
      <c r="E36" s="23" t="s">
        <v>142</v>
      </c>
      <c r="F36" s="21">
        <f t="shared" si="3"/>
        <v>20544.7</v>
      </c>
      <c r="G36" s="21">
        <f>20384.7+100+60</f>
        <v>20544.7</v>
      </c>
      <c r="H36" s="22"/>
      <c r="J36" s="95"/>
      <c r="K36" s="95"/>
    </row>
    <row r="37" spans="1:252" s="94" customFormat="1" ht="55.5" customHeight="1" x14ac:dyDescent="0.25">
      <c r="A37" s="93"/>
      <c r="B37" s="28" t="s">
        <v>15</v>
      </c>
      <c r="C37" s="26" t="s">
        <v>122</v>
      </c>
      <c r="D37" s="19" t="s">
        <v>12</v>
      </c>
      <c r="E37" s="23" t="s">
        <v>83</v>
      </c>
      <c r="F37" s="21">
        <f t="shared" si="3"/>
        <v>8695.7000000000007</v>
      </c>
      <c r="G37" s="29">
        <v>8695.7000000000007</v>
      </c>
      <c r="H37" s="29"/>
      <c r="J37" s="95"/>
      <c r="K37" s="95"/>
    </row>
    <row r="38" spans="1:252" s="94" customFormat="1" ht="53.25" customHeight="1" x14ac:dyDescent="0.25">
      <c r="A38" s="93"/>
      <c r="B38" s="28" t="s">
        <v>15</v>
      </c>
      <c r="C38" s="26" t="s">
        <v>123</v>
      </c>
      <c r="D38" s="19" t="s">
        <v>12</v>
      </c>
      <c r="E38" s="23" t="s">
        <v>84</v>
      </c>
      <c r="F38" s="21">
        <f t="shared" ref="F38" si="4">G38+H38</f>
        <v>4898.8</v>
      </c>
      <c r="G38" s="29">
        <v>4898.8</v>
      </c>
      <c r="H38" s="29"/>
      <c r="J38" s="95"/>
      <c r="K38" s="95"/>
    </row>
    <row r="39" spans="1:252" s="94" customFormat="1" ht="27" customHeight="1" x14ac:dyDescent="0.25">
      <c r="A39" s="93"/>
      <c r="B39" s="30" t="s">
        <v>54</v>
      </c>
      <c r="C39" s="31"/>
      <c r="D39" s="32"/>
      <c r="E39" s="33" t="s">
        <v>55</v>
      </c>
      <c r="F39" s="13">
        <f>G39+H39</f>
        <v>240692.90000000002</v>
      </c>
      <c r="G39" s="13">
        <f>G42+G40</f>
        <v>240692.90000000002</v>
      </c>
      <c r="H39" s="22"/>
      <c r="J39" s="95"/>
      <c r="K39" s="95"/>
    </row>
    <row r="40" spans="1:252" s="94" customFormat="1" ht="27" customHeight="1" x14ac:dyDescent="0.25">
      <c r="A40" s="93"/>
      <c r="B40" s="24" t="s">
        <v>70</v>
      </c>
      <c r="C40" s="67"/>
      <c r="D40" s="68"/>
      <c r="E40" s="38" t="s">
        <v>71</v>
      </c>
      <c r="F40" s="13">
        <f t="shared" ref="F40" si="5">G40+H40</f>
        <v>207801.2</v>
      </c>
      <c r="G40" s="13">
        <f>G41</f>
        <v>207801.2</v>
      </c>
      <c r="H40" s="22"/>
      <c r="J40" s="95"/>
      <c r="K40" s="95"/>
    </row>
    <row r="41" spans="1:252" s="94" customFormat="1" ht="55.5" customHeight="1" x14ac:dyDescent="0.25">
      <c r="A41" s="93"/>
      <c r="B41" s="37">
        <v>1102</v>
      </c>
      <c r="C41" s="26" t="s">
        <v>116</v>
      </c>
      <c r="D41" s="37">
        <v>400</v>
      </c>
      <c r="E41" s="58" t="s">
        <v>72</v>
      </c>
      <c r="F41" s="21">
        <f>G41+H41</f>
        <v>207801.2</v>
      </c>
      <c r="G41" s="21">
        <f>50000+157801.2</f>
        <v>207801.2</v>
      </c>
      <c r="H41" s="22"/>
      <c r="J41" s="95"/>
      <c r="K41" s="95"/>
    </row>
    <row r="42" spans="1:252" s="94" customFormat="1" ht="30.75" customHeight="1" x14ac:dyDescent="0.25">
      <c r="A42" s="93"/>
      <c r="B42" s="24" t="s">
        <v>49</v>
      </c>
      <c r="C42" s="24"/>
      <c r="D42" s="24"/>
      <c r="E42" s="34" t="s">
        <v>50</v>
      </c>
      <c r="F42" s="13">
        <f>G42+H42</f>
        <v>32891.699999999997</v>
      </c>
      <c r="G42" s="13">
        <f>G43</f>
        <v>32891.699999999997</v>
      </c>
      <c r="H42" s="22"/>
      <c r="J42" s="95"/>
      <c r="K42" s="95"/>
    </row>
    <row r="43" spans="1:252" s="94" customFormat="1" ht="40.5" customHeight="1" x14ac:dyDescent="0.25">
      <c r="A43" s="93"/>
      <c r="B43" s="19">
        <v>1105</v>
      </c>
      <c r="C43" s="19" t="s">
        <v>116</v>
      </c>
      <c r="D43" s="19">
        <v>400</v>
      </c>
      <c r="E43" s="102" t="s">
        <v>51</v>
      </c>
      <c r="F43" s="21">
        <f>G43+H43</f>
        <v>32891.699999999997</v>
      </c>
      <c r="G43" s="21">
        <f>37868-4976.3</f>
        <v>32891.699999999997</v>
      </c>
      <c r="H43" s="22"/>
      <c r="J43" s="95"/>
      <c r="K43" s="95"/>
    </row>
    <row r="44" spans="1:252" s="94" customFormat="1" ht="30" customHeight="1" x14ac:dyDescent="0.25">
      <c r="A44" s="93"/>
      <c r="B44" s="35" t="s">
        <v>45</v>
      </c>
      <c r="C44" s="35"/>
      <c r="D44" s="35"/>
      <c r="E44" s="35"/>
      <c r="F44" s="13">
        <f>G44+H44</f>
        <v>936671.8</v>
      </c>
      <c r="G44" s="13">
        <f>G45+G56+G63+G78+G85</f>
        <v>129363.3</v>
      </c>
      <c r="H44" s="13">
        <f>H45+H56+H63+H78+H85</f>
        <v>807308.5</v>
      </c>
      <c r="J44" s="95"/>
      <c r="K44" s="95"/>
    </row>
    <row r="45" spans="1:252" ht="29.25" customHeight="1" x14ac:dyDescent="0.25">
      <c r="A45" s="19"/>
      <c r="B45" s="36" t="s">
        <v>7</v>
      </c>
      <c r="C45" s="36"/>
      <c r="D45" s="37"/>
      <c r="E45" s="38" t="s">
        <v>8</v>
      </c>
      <c r="F45" s="15">
        <f t="shared" si="0"/>
        <v>284596</v>
      </c>
      <c r="G45" s="13">
        <f>G46+G48</f>
        <v>28226.3</v>
      </c>
      <c r="H45" s="13">
        <f>H46+H48</f>
        <v>256369.7</v>
      </c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  <c r="BM45" s="39"/>
      <c r="BN45" s="39"/>
      <c r="BO45" s="39"/>
      <c r="BP45" s="39"/>
      <c r="BQ45" s="39"/>
      <c r="BR45" s="39"/>
      <c r="BS45" s="39"/>
      <c r="BT45" s="39"/>
      <c r="BU45" s="39"/>
      <c r="BV45" s="39"/>
      <c r="BW45" s="39"/>
      <c r="BX45" s="39"/>
      <c r="BY45" s="39"/>
      <c r="BZ45" s="39"/>
      <c r="CA45" s="39"/>
      <c r="CB45" s="39"/>
      <c r="CC45" s="39"/>
      <c r="CD45" s="39"/>
      <c r="CE45" s="39"/>
      <c r="CF45" s="39"/>
      <c r="CG45" s="39"/>
      <c r="CH45" s="39"/>
      <c r="CI45" s="39"/>
      <c r="CJ45" s="39"/>
      <c r="CK45" s="39"/>
      <c r="CL45" s="39"/>
      <c r="CM45" s="39"/>
      <c r="CN45" s="39"/>
      <c r="CO45" s="39"/>
      <c r="CP45" s="39"/>
      <c r="CQ45" s="39"/>
      <c r="CR45" s="39"/>
      <c r="CS45" s="39"/>
      <c r="CT45" s="39"/>
      <c r="CU45" s="39"/>
      <c r="CV45" s="39"/>
      <c r="CW45" s="39"/>
      <c r="CX45" s="39"/>
      <c r="CY45" s="39"/>
      <c r="CZ45" s="39"/>
      <c r="DA45" s="39"/>
      <c r="DB45" s="39"/>
      <c r="DC45" s="39"/>
      <c r="DD45" s="39"/>
      <c r="DE45" s="39"/>
      <c r="DF45" s="39"/>
      <c r="DG45" s="39"/>
      <c r="DH45" s="39"/>
      <c r="DI45" s="39"/>
      <c r="DJ45" s="39"/>
      <c r="DK45" s="39"/>
      <c r="DL45" s="39"/>
      <c r="DM45" s="39"/>
      <c r="DN45" s="39"/>
      <c r="DO45" s="39"/>
      <c r="DP45" s="39"/>
      <c r="DQ45" s="39"/>
      <c r="DR45" s="39"/>
      <c r="DS45" s="39"/>
      <c r="DT45" s="39"/>
      <c r="DU45" s="39"/>
      <c r="DV45" s="39"/>
      <c r="DW45" s="39"/>
      <c r="DX45" s="39"/>
      <c r="DY45" s="39"/>
      <c r="DZ45" s="39"/>
      <c r="EA45" s="39"/>
      <c r="EB45" s="39"/>
      <c r="EC45" s="39"/>
      <c r="ED45" s="39"/>
      <c r="EE45" s="39"/>
      <c r="EF45" s="39"/>
      <c r="EG45" s="39"/>
      <c r="EH45" s="39"/>
      <c r="EI45" s="39"/>
      <c r="EJ45" s="39"/>
      <c r="EK45" s="39"/>
      <c r="EL45" s="39"/>
      <c r="EM45" s="39"/>
      <c r="EN45" s="39"/>
      <c r="EO45" s="39"/>
      <c r="EP45" s="39"/>
      <c r="EQ45" s="39"/>
      <c r="ER45" s="39"/>
      <c r="ES45" s="39"/>
      <c r="ET45" s="39"/>
      <c r="EU45" s="39"/>
      <c r="EV45" s="39"/>
      <c r="EW45" s="39"/>
      <c r="EX45" s="39"/>
      <c r="EY45" s="39"/>
      <c r="EZ45" s="39"/>
      <c r="FA45" s="39"/>
      <c r="FB45" s="39"/>
      <c r="FC45" s="39"/>
      <c r="FD45" s="39"/>
      <c r="FE45" s="39"/>
      <c r="FF45" s="39"/>
      <c r="FG45" s="39"/>
      <c r="FH45" s="39"/>
      <c r="FI45" s="39"/>
      <c r="FJ45" s="39"/>
      <c r="FK45" s="39"/>
      <c r="FL45" s="39"/>
      <c r="FM45" s="39"/>
      <c r="FN45" s="39"/>
      <c r="FO45" s="39"/>
      <c r="FP45" s="39"/>
      <c r="FQ45" s="39"/>
      <c r="FR45" s="39"/>
      <c r="FS45" s="39"/>
      <c r="FT45" s="39"/>
      <c r="FU45" s="39"/>
      <c r="FV45" s="39"/>
      <c r="FW45" s="39"/>
      <c r="FX45" s="39"/>
      <c r="FY45" s="39"/>
      <c r="FZ45" s="39"/>
      <c r="GA45" s="39"/>
      <c r="GB45" s="39"/>
      <c r="GC45" s="39"/>
      <c r="GD45" s="39"/>
      <c r="GE45" s="39"/>
      <c r="GF45" s="39"/>
      <c r="GG45" s="39"/>
      <c r="GH45" s="39"/>
      <c r="GI45" s="39"/>
      <c r="GJ45" s="39"/>
      <c r="GK45" s="39"/>
      <c r="GL45" s="39"/>
      <c r="GM45" s="39"/>
      <c r="GN45" s="39"/>
      <c r="GO45" s="39"/>
      <c r="GP45" s="39"/>
      <c r="GQ45" s="39"/>
      <c r="GR45" s="39"/>
      <c r="GS45" s="39"/>
      <c r="GT45" s="39"/>
      <c r="GU45" s="39"/>
      <c r="GV45" s="39"/>
      <c r="GW45" s="39"/>
      <c r="GX45" s="39"/>
      <c r="GY45" s="39"/>
      <c r="GZ45" s="39"/>
      <c r="HA45" s="39"/>
      <c r="HB45" s="39"/>
      <c r="HC45" s="39"/>
      <c r="HD45" s="39"/>
      <c r="HE45" s="39"/>
      <c r="HF45" s="39"/>
      <c r="HG45" s="39"/>
      <c r="HH45" s="39"/>
      <c r="HI45" s="39"/>
      <c r="HJ45" s="39"/>
      <c r="HK45" s="39"/>
      <c r="HL45" s="39"/>
      <c r="HM45" s="39"/>
      <c r="HN45" s="39"/>
      <c r="HO45" s="39"/>
      <c r="HP45" s="39"/>
      <c r="HQ45" s="39"/>
      <c r="HR45" s="39"/>
      <c r="HS45" s="39"/>
      <c r="HT45" s="39"/>
      <c r="HU45" s="39"/>
      <c r="HV45" s="39"/>
      <c r="HW45" s="39"/>
      <c r="HX45" s="39"/>
      <c r="HY45" s="39"/>
      <c r="HZ45" s="39"/>
      <c r="IA45" s="39"/>
      <c r="IB45" s="39"/>
      <c r="IC45" s="39"/>
      <c r="ID45" s="39"/>
      <c r="IE45" s="39"/>
      <c r="IF45" s="39"/>
      <c r="IG45" s="39"/>
      <c r="IH45" s="39"/>
      <c r="II45" s="39"/>
      <c r="IJ45" s="39"/>
      <c r="IK45" s="39"/>
      <c r="IL45" s="39"/>
      <c r="IM45" s="39"/>
      <c r="IN45" s="39"/>
      <c r="IO45" s="39"/>
      <c r="IP45" s="39"/>
      <c r="IQ45" s="39"/>
      <c r="IR45" s="39"/>
    </row>
    <row r="46" spans="1:252" ht="29.25" customHeight="1" x14ac:dyDescent="0.25">
      <c r="A46" s="19"/>
      <c r="B46" s="36" t="s">
        <v>74</v>
      </c>
      <c r="C46" s="36"/>
      <c r="D46" s="37"/>
      <c r="E46" s="38" t="s">
        <v>75</v>
      </c>
      <c r="F46" s="13">
        <f t="shared" si="0"/>
        <v>11024</v>
      </c>
      <c r="G46" s="13">
        <f>G47</f>
        <v>1070.3</v>
      </c>
      <c r="H46" s="13">
        <f>H47</f>
        <v>9953.7000000000007</v>
      </c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  <c r="GA46" s="39"/>
      <c r="GB46" s="39"/>
      <c r="GC46" s="39"/>
      <c r="GD46" s="39"/>
      <c r="GE46" s="39"/>
      <c r="GF46" s="39"/>
      <c r="GG46" s="39"/>
      <c r="GH46" s="39"/>
      <c r="GI46" s="39"/>
      <c r="GJ46" s="39"/>
      <c r="GK46" s="39"/>
      <c r="GL46" s="39"/>
      <c r="GM46" s="39"/>
      <c r="GN46" s="39"/>
      <c r="GO46" s="39"/>
      <c r="GP46" s="39"/>
      <c r="GQ46" s="39"/>
      <c r="GR46" s="39"/>
      <c r="GS46" s="39"/>
      <c r="GT46" s="39"/>
      <c r="GU46" s="39"/>
      <c r="GV46" s="39"/>
      <c r="GW46" s="39"/>
      <c r="GX46" s="39"/>
      <c r="GY46" s="39"/>
      <c r="GZ46" s="39"/>
      <c r="HA46" s="39"/>
      <c r="HB46" s="39"/>
      <c r="HC46" s="39"/>
      <c r="HD46" s="39"/>
      <c r="HE46" s="39"/>
      <c r="HF46" s="39"/>
      <c r="HG46" s="39"/>
      <c r="HH46" s="39"/>
      <c r="HI46" s="39"/>
      <c r="HJ46" s="39"/>
      <c r="HK46" s="39"/>
      <c r="HL46" s="39"/>
      <c r="HM46" s="39"/>
      <c r="HN46" s="39"/>
      <c r="HO46" s="39"/>
      <c r="HP46" s="39"/>
      <c r="HQ46" s="39"/>
      <c r="HR46" s="39"/>
      <c r="HS46" s="39"/>
      <c r="HT46" s="39"/>
      <c r="HU46" s="39"/>
      <c r="HV46" s="39"/>
      <c r="HW46" s="39"/>
      <c r="HX46" s="39"/>
      <c r="HY46" s="39"/>
      <c r="HZ46" s="39"/>
      <c r="IA46" s="39"/>
      <c r="IB46" s="39"/>
      <c r="IC46" s="39"/>
      <c r="ID46" s="39"/>
      <c r="IE46" s="39"/>
      <c r="IF46" s="39"/>
      <c r="IG46" s="39"/>
      <c r="IH46" s="39"/>
      <c r="II46" s="39"/>
      <c r="IJ46" s="39"/>
      <c r="IK46" s="39"/>
      <c r="IL46" s="39"/>
      <c r="IM46" s="39"/>
      <c r="IN46" s="39"/>
      <c r="IO46" s="39"/>
      <c r="IP46" s="39"/>
      <c r="IQ46" s="39"/>
      <c r="IR46" s="39"/>
    </row>
    <row r="47" spans="1:252" s="1" customFormat="1" ht="58.5" customHeight="1" x14ac:dyDescent="0.25">
      <c r="A47" s="19"/>
      <c r="B47" s="26" t="s">
        <v>74</v>
      </c>
      <c r="C47" s="26" t="s">
        <v>124</v>
      </c>
      <c r="D47" s="37">
        <v>200</v>
      </c>
      <c r="E47" s="40" t="s">
        <v>76</v>
      </c>
      <c r="F47" s="22">
        <f>G47+H47</f>
        <v>11024</v>
      </c>
      <c r="G47" s="21">
        <v>1070.3</v>
      </c>
      <c r="H47" s="21">
        <v>9953.7000000000007</v>
      </c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39"/>
      <c r="BY47" s="39"/>
      <c r="BZ47" s="39"/>
      <c r="CA47" s="39"/>
      <c r="CB47" s="39"/>
      <c r="CC47" s="39"/>
      <c r="CD47" s="39"/>
      <c r="CE47" s="39"/>
      <c r="CF47" s="39"/>
      <c r="CG47" s="39"/>
      <c r="CH47" s="39"/>
      <c r="CI47" s="39"/>
      <c r="CJ47" s="39"/>
      <c r="CK47" s="39"/>
      <c r="CL47" s="39"/>
      <c r="CM47" s="39"/>
      <c r="CN47" s="39"/>
      <c r="CO47" s="39"/>
      <c r="CP47" s="39"/>
      <c r="CQ47" s="39"/>
      <c r="CR47" s="39"/>
      <c r="CS47" s="39"/>
      <c r="CT47" s="39"/>
      <c r="CU47" s="39"/>
      <c r="CV47" s="39"/>
      <c r="CW47" s="39"/>
      <c r="CX47" s="39"/>
      <c r="CY47" s="39"/>
      <c r="CZ47" s="39"/>
      <c r="DA47" s="39"/>
      <c r="DB47" s="39"/>
      <c r="DC47" s="39"/>
      <c r="DD47" s="39"/>
      <c r="DE47" s="39"/>
      <c r="DF47" s="39"/>
      <c r="DG47" s="39"/>
      <c r="DH47" s="39"/>
      <c r="DI47" s="39"/>
      <c r="DJ47" s="39"/>
      <c r="DK47" s="39"/>
      <c r="DL47" s="39"/>
      <c r="DM47" s="39"/>
      <c r="DN47" s="39"/>
      <c r="DO47" s="39"/>
      <c r="DP47" s="39"/>
      <c r="DQ47" s="39"/>
      <c r="DR47" s="39"/>
      <c r="DS47" s="39"/>
      <c r="DT47" s="39"/>
      <c r="DU47" s="39"/>
      <c r="DV47" s="39"/>
      <c r="DW47" s="39"/>
      <c r="DX47" s="39"/>
      <c r="DY47" s="39"/>
      <c r="DZ47" s="39"/>
      <c r="EA47" s="39"/>
      <c r="EB47" s="39"/>
      <c r="EC47" s="39"/>
      <c r="ED47" s="39"/>
      <c r="EE47" s="39"/>
      <c r="EF47" s="39"/>
      <c r="EG47" s="39"/>
      <c r="EH47" s="39"/>
      <c r="EI47" s="39"/>
      <c r="EJ47" s="39"/>
      <c r="EK47" s="39"/>
      <c r="EL47" s="39"/>
      <c r="EM47" s="39"/>
      <c r="EN47" s="39"/>
      <c r="EO47" s="39"/>
      <c r="EP47" s="39"/>
      <c r="EQ47" s="39"/>
      <c r="ER47" s="39"/>
      <c r="ES47" s="39"/>
      <c r="ET47" s="39"/>
      <c r="EU47" s="39"/>
      <c r="EV47" s="39"/>
      <c r="EW47" s="39"/>
      <c r="EX47" s="39"/>
      <c r="EY47" s="39"/>
      <c r="EZ47" s="39"/>
      <c r="FA47" s="39"/>
      <c r="FB47" s="39"/>
      <c r="FC47" s="39"/>
      <c r="FD47" s="39"/>
      <c r="FE47" s="39"/>
      <c r="FF47" s="39"/>
      <c r="FG47" s="39"/>
      <c r="FH47" s="39"/>
      <c r="FI47" s="39"/>
      <c r="FJ47" s="39"/>
      <c r="FK47" s="39"/>
      <c r="FL47" s="39"/>
      <c r="FM47" s="39"/>
      <c r="FN47" s="39"/>
      <c r="FO47" s="39"/>
      <c r="FP47" s="39"/>
      <c r="FQ47" s="39"/>
      <c r="FR47" s="39"/>
      <c r="FS47" s="39"/>
      <c r="FT47" s="39"/>
      <c r="FU47" s="39"/>
      <c r="FV47" s="39"/>
      <c r="FW47" s="39"/>
      <c r="FX47" s="39"/>
      <c r="FY47" s="39"/>
      <c r="FZ47" s="39"/>
      <c r="GA47" s="39"/>
      <c r="GB47" s="39"/>
      <c r="GC47" s="39"/>
      <c r="GD47" s="39"/>
      <c r="GE47" s="39"/>
      <c r="GF47" s="39"/>
      <c r="GG47" s="39"/>
      <c r="GH47" s="39"/>
      <c r="GI47" s="39"/>
      <c r="GJ47" s="39"/>
      <c r="GK47" s="39"/>
      <c r="GL47" s="39"/>
      <c r="GM47" s="39"/>
      <c r="GN47" s="39"/>
      <c r="GO47" s="39"/>
      <c r="GP47" s="39"/>
      <c r="GQ47" s="39"/>
      <c r="GR47" s="39"/>
      <c r="GS47" s="39"/>
      <c r="GT47" s="39"/>
      <c r="GU47" s="39"/>
      <c r="GV47" s="39"/>
      <c r="GW47" s="39"/>
      <c r="GX47" s="39"/>
      <c r="GY47" s="39"/>
      <c r="GZ47" s="39"/>
      <c r="HA47" s="39"/>
      <c r="HB47" s="39"/>
      <c r="HC47" s="39"/>
      <c r="HD47" s="39"/>
      <c r="HE47" s="39"/>
      <c r="HF47" s="39"/>
      <c r="HG47" s="39"/>
      <c r="HH47" s="39"/>
      <c r="HI47" s="39"/>
      <c r="HJ47" s="39"/>
      <c r="HK47" s="39"/>
      <c r="HL47" s="39"/>
      <c r="HM47" s="39"/>
      <c r="HN47" s="39"/>
      <c r="HO47" s="39"/>
      <c r="HP47" s="39"/>
      <c r="HQ47" s="39"/>
      <c r="HR47" s="39"/>
      <c r="HS47" s="39"/>
      <c r="HT47" s="39"/>
      <c r="HU47" s="39"/>
      <c r="HV47" s="39"/>
      <c r="HW47" s="39"/>
      <c r="HX47" s="39"/>
      <c r="HY47" s="39"/>
      <c r="HZ47" s="39"/>
      <c r="IA47" s="39"/>
      <c r="IB47" s="39"/>
      <c r="IC47" s="39"/>
      <c r="ID47" s="39"/>
      <c r="IE47" s="39"/>
      <c r="IF47" s="39"/>
      <c r="IG47" s="39"/>
      <c r="IH47" s="39"/>
      <c r="II47" s="39"/>
      <c r="IJ47" s="39"/>
      <c r="IK47" s="39"/>
      <c r="IL47" s="39"/>
      <c r="IM47" s="39"/>
      <c r="IN47" s="39"/>
      <c r="IO47" s="39"/>
      <c r="IP47" s="39"/>
      <c r="IQ47" s="39"/>
      <c r="IR47" s="39"/>
    </row>
    <row r="48" spans="1:252" s="92" customFormat="1" ht="30.75" customHeight="1" x14ac:dyDescent="0.25">
      <c r="A48" s="103"/>
      <c r="B48" s="24" t="s">
        <v>9</v>
      </c>
      <c r="C48" s="41"/>
      <c r="D48" s="41"/>
      <c r="E48" s="16" t="s">
        <v>10</v>
      </c>
      <c r="F48" s="15">
        <f t="shared" si="0"/>
        <v>273572</v>
      </c>
      <c r="G48" s="15">
        <f>SUM(G49:G55)</f>
        <v>27156</v>
      </c>
      <c r="H48" s="15">
        <f>SUM(H49:H55)</f>
        <v>246416</v>
      </c>
      <c r="J48" s="104"/>
      <c r="K48" s="104"/>
    </row>
    <row r="49" spans="1:13" ht="39" customHeight="1" x14ac:dyDescent="0.25">
      <c r="A49" s="103"/>
      <c r="B49" s="42" t="s">
        <v>9</v>
      </c>
      <c r="C49" s="26" t="s">
        <v>110</v>
      </c>
      <c r="D49" s="42" t="s">
        <v>12</v>
      </c>
      <c r="E49" s="43" t="s">
        <v>33</v>
      </c>
      <c r="F49" s="21">
        <f t="shared" si="0"/>
        <v>75865.899999999994</v>
      </c>
      <c r="G49" s="21"/>
      <c r="H49" s="22">
        <v>75865.899999999994</v>
      </c>
      <c r="J49" s="105"/>
      <c r="K49" s="105"/>
    </row>
    <row r="50" spans="1:13" ht="30" customHeight="1" x14ac:dyDescent="0.25">
      <c r="A50" s="103"/>
      <c r="B50" s="44" t="s">
        <v>9</v>
      </c>
      <c r="C50" s="26" t="s">
        <v>109</v>
      </c>
      <c r="D50" s="44" t="s">
        <v>12</v>
      </c>
      <c r="E50" s="45" t="s">
        <v>112</v>
      </c>
      <c r="F50" s="21">
        <f t="shared" ref="F50:F51" si="6">G50+H50</f>
        <v>20550.099999999999</v>
      </c>
      <c r="G50" s="21"/>
      <c r="H50" s="22">
        <v>20550.099999999999</v>
      </c>
      <c r="J50" s="105"/>
      <c r="K50" s="105"/>
    </row>
    <row r="51" spans="1:13" ht="30.75" customHeight="1" x14ac:dyDescent="0.25">
      <c r="A51" s="103"/>
      <c r="B51" s="46"/>
      <c r="C51" s="26" t="s">
        <v>111</v>
      </c>
      <c r="D51" s="46"/>
      <c r="E51" s="47"/>
      <c r="F51" s="21">
        <f t="shared" si="6"/>
        <v>1546.8</v>
      </c>
      <c r="G51" s="21">
        <v>1546.8</v>
      </c>
      <c r="H51" s="22"/>
      <c r="J51" s="105"/>
      <c r="K51" s="105"/>
    </row>
    <row r="52" spans="1:13" ht="28.5" customHeight="1" x14ac:dyDescent="0.25">
      <c r="A52" s="103"/>
      <c r="B52" s="44" t="s">
        <v>9</v>
      </c>
      <c r="C52" s="26" t="s">
        <v>102</v>
      </c>
      <c r="D52" s="44" t="s">
        <v>12</v>
      </c>
      <c r="E52" s="45" t="s">
        <v>98</v>
      </c>
      <c r="F52" s="21">
        <f>G52+H52</f>
        <v>9018.9</v>
      </c>
      <c r="G52" s="21">
        <v>9018.9</v>
      </c>
      <c r="H52" s="22"/>
      <c r="J52" s="105"/>
      <c r="K52" s="105"/>
    </row>
    <row r="53" spans="1:13" ht="28.5" customHeight="1" x14ac:dyDescent="0.25">
      <c r="A53" s="103"/>
      <c r="B53" s="48"/>
      <c r="C53" s="26" t="s">
        <v>109</v>
      </c>
      <c r="D53" s="48"/>
      <c r="E53" s="49"/>
      <c r="F53" s="21">
        <f>G53+H53</f>
        <v>150000</v>
      </c>
      <c r="G53" s="50"/>
      <c r="H53" s="22">
        <v>150000</v>
      </c>
      <c r="J53" s="105"/>
      <c r="K53" s="105"/>
    </row>
    <row r="54" spans="1:13" ht="28.5" customHeight="1" x14ac:dyDescent="0.25">
      <c r="A54" s="103"/>
      <c r="B54" s="46"/>
      <c r="C54" s="26" t="s">
        <v>111</v>
      </c>
      <c r="D54" s="46"/>
      <c r="E54" s="47"/>
      <c r="F54" s="21">
        <f>G54+H54</f>
        <v>11290.300000000001</v>
      </c>
      <c r="G54" s="21">
        <f>25509.2-5200-9018.9</f>
        <v>11290.300000000001</v>
      </c>
      <c r="H54" s="22"/>
      <c r="J54" s="105"/>
      <c r="K54" s="105"/>
    </row>
    <row r="55" spans="1:13" ht="41.25" customHeight="1" x14ac:dyDescent="0.25">
      <c r="A55" s="103"/>
      <c r="B55" s="42" t="s">
        <v>9</v>
      </c>
      <c r="C55" s="26" t="s">
        <v>102</v>
      </c>
      <c r="D55" s="42" t="s">
        <v>12</v>
      </c>
      <c r="E55" s="51" t="s">
        <v>63</v>
      </c>
      <c r="F55" s="21">
        <f t="shared" si="0"/>
        <v>5300</v>
      </c>
      <c r="G55" s="21">
        <f>15000+300-10000</f>
        <v>5300</v>
      </c>
      <c r="H55" s="22"/>
      <c r="J55" s="105"/>
      <c r="K55" s="105"/>
    </row>
    <row r="56" spans="1:13" ht="29.25" customHeight="1" x14ac:dyDescent="0.25">
      <c r="A56" s="106"/>
      <c r="B56" s="36" t="s">
        <v>13</v>
      </c>
      <c r="C56" s="19"/>
      <c r="D56" s="19"/>
      <c r="E56" s="34" t="s">
        <v>14</v>
      </c>
      <c r="F56" s="13">
        <f t="shared" si="0"/>
        <v>68175.600000000006</v>
      </c>
      <c r="G56" s="13">
        <f>G57</f>
        <v>28281.9</v>
      </c>
      <c r="H56" s="13">
        <f>H57</f>
        <v>39893.699999999997</v>
      </c>
      <c r="J56" s="105"/>
      <c r="K56" s="105"/>
    </row>
    <row r="57" spans="1:13" ht="31.5" customHeight="1" x14ac:dyDescent="0.25">
      <c r="A57" s="106"/>
      <c r="B57" s="36" t="s">
        <v>15</v>
      </c>
      <c r="C57" s="36"/>
      <c r="D57" s="36"/>
      <c r="E57" s="34" t="s">
        <v>16</v>
      </c>
      <c r="F57" s="13">
        <f t="shared" si="0"/>
        <v>68175.600000000006</v>
      </c>
      <c r="G57" s="13">
        <f>SUM(G58:G62)</f>
        <v>28281.9</v>
      </c>
      <c r="H57" s="13">
        <f>SUM(H58:H62)</f>
        <v>39893.699999999997</v>
      </c>
      <c r="J57" s="105"/>
      <c r="K57" s="105"/>
    </row>
    <row r="58" spans="1:13" ht="48" customHeight="1" x14ac:dyDescent="0.25">
      <c r="A58" s="106"/>
      <c r="B58" s="19" t="s">
        <v>15</v>
      </c>
      <c r="C58" s="26" t="s">
        <v>134</v>
      </c>
      <c r="D58" s="19" t="s">
        <v>12</v>
      </c>
      <c r="E58" s="23" t="s">
        <v>32</v>
      </c>
      <c r="F58" s="21">
        <f t="shared" si="0"/>
        <v>47314</v>
      </c>
      <c r="G58" s="29">
        <f>15600-8179.7</f>
        <v>7420.3</v>
      </c>
      <c r="H58" s="29">
        <f>37500+2393.7</f>
        <v>39893.699999999997</v>
      </c>
      <c r="J58" s="105"/>
      <c r="K58" s="105"/>
    </row>
    <row r="59" spans="1:13" ht="47.25" customHeight="1" x14ac:dyDescent="0.25">
      <c r="A59" s="106"/>
      <c r="B59" s="28" t="s">
        <v>15</v>
      </c>
      <c r="C59" s="26" t="s">
        <v>125</v>
      </c>
      <c r="D59" s="19" t="s">
        <v>12</v>
      </c>
      <c r="E59" s="23" t="s">
        <v>140</v>
      </c>
      <c r="F59" s="21">
        <f t="shared" si="0"/>
        <v>3743.7</v>
      </c>
      <c r="G59" s="29">
        <v>3743.7</v>
      </c>
      <c r="H59" s="29"/>
      <c r="J59" s="105"/>
      <c r="K59" s="105"/>
    </row>
    <row r="60" spans="1:13" ht="40.5" customHeight="1" x14ac:dyDescent="0.25">
      <c r="A60" s="106"/>
      <c r="B60" s="28" t="s">
        <v>15</v>
      </c>
      <c r="C60" s="26" t="s">
        <v>126</v>
      </c>
      <c r="D60" s="19" t="s">
        <v>12</v>
      </c>
      <c r="E60" s="23" t="s">
        <v>141</v>
      </c>
      <c r="F60" s="21">
        <f t="shared" si="0"/>
        <v>6217.9</v>
      </c>
      <c r="G60" s="29">
        <f>6215.9+2</f>
        <v>6217.9</v>
      </c>
      <c r="H60" s="29"/>
      <c r="J60" s="105"/>
      <c r="K60" s="105"/>
    </row>
    <row r="61" spans="1:13" ht="40.5" customHeight="1" x14ac:dyDescent="0.25">
      <c r="A61" s="106"/>
      <c r="B61" s="19" t="s">
        <v>15</v>
      </c>
      <c r="C61" s="26" t="s">
        <v>113</v>
      </c>
      <c r="D61" s="19" t="s">
        <v>12</v>
      </c>
      <c r="E61" s="23" t="s">
        <v>89</v>
      </c>
      <c r="F61" s="21">
        <f t="shared" si="0"/>
        <v>10000</v>
      </c>
      <c r="G61" s="29">
        <v>10000</v>
      </c>
      <c r="H61" s="29"/>
      <c r="J61" s="105"/>
      <c r="K61" s="105"/>
    </row>
    <row r="62" spans="1:13" ht="40.5" customHeight="1" x14ac:dyDescent="0.25">
      <c r="A62" s="106"/>
      <c r="B62" s="19" t="s">
        <v>15</v>
      </c>
      <c r="C62" s="26" t="s">
        <v>113</v>
      </c>
      <c r="D62" s="19" t="s">
        <v>12</v>
      </c>
      <c r="E62" s="23" t="s">
        <v>63</v>
      </c>
      <c r="F62" s="21">
        <f>G62+H62</f>
        <v>900</v>
      </c>
      <c r="G62" s="29">
        <f>300+600</f>
        <v>900</v>
      </c>
      <c r="H62" s="29"/>
      <c r="J62" s="105"/>
      <c r="K62" s="105"/>
    </row>
    <row r="63" spans="1:13" s="108" customFormat="1" ht="27.75" customHeight="1" x14ac:dyDescent="0.25">
      <c r="A63" s="107"/>
      <c r="B63" s="24" t="s">
        <v>17</v>
      </c>
      <c r="C63" s="36"/>
      <c r="D63" s="24"/>
      <c r="E63" s="34" t="s">
        <v>18</v>
      </c>
      <c r="F63" s="13">
        <f t="shared" si="0"/>
        <v>284752.8</v>
      </c>
      <c r="G63" s="52">
        <f>G64+G71+G76</f>
        <v>48371.4</v>
      </c>
      <c r="H63" s="52">
        <f>H64+H71</f>
        <v>236381.4</v>
      </c>
      <c r="J63" s="109"/>
      <c r="K63" s="109"/>
      <c r="M63" s="110"/>
    </row>
    <row r="64" spans="1:13" ht="27.75" customHeight="1" x14ac:dyDescent="0.25">
      <c r="A64" s="106"/>
      <c r="B64" s="36" t="s">
        <v>19</v>
      </c>
      <c r="C64" s="36"/>
      <c r="D64" s="36"/>
      <c r="E64" s="53" t="s">
        <v>20</v>
      </c>
      <c r="F64" s="13">
        <f t="shared" si="0"/>
        <v>27317.599999999999</v>
      </c>
      <c r="G64" s="13">
        <f>SUM(G65:G70)</f>
        <v>19851.2</v>
      </c>
      <c r="H64" s="13">
        <f>H69+H70+H67+H65</f>
        <v>7466.4</v>
      </c>
      <c r="J64" s="105"/>
      <c r="K64" s="105"/>
    </row>
    <row r="65" spans="1:11" ht="37.5" customHeight="1" x14ac:dyDescent="0.25">
      <c r="A65" s="106"/>
      <c r="B65" s="54" t="s">
        <v>19</v>
      </c>
      <c r="C65" s="26" t="s">
        <v>135</v>
      </c>
      <c r="D65" s="54" t="s">
        <v>12</v>
      </c>
      <c r="E65" s="55" t="s">
        <v>131</v>
      </c>
      <c r="F65" s="21">
        <f>G65+H65</f>
        <v>3733.2</v>
      </c>
      <c r="G65" s="21"/>
      <c r="H65" s="21">
        <v>3733.2</v>
      </c>
      <c r="J65" s="105"/>
      <c r="K65" s="105"/>
    </row>
    <row r="66" spans="1:11" ht="37.5" customHeight="1" x14ac:dyDescent="0.25">
      <c r="A66" s="106"/>
      <c r="B66" s="56"/>
      <c r="C66" s="26" t="s">
        <v>136</v>
      </c>
      <c r="D66" s="56"/>
      <c r="E66" s="57"/>
      <c r="F66" s="21">
        <f>G66+H66</f>
        <v>281.10000000000002</v>
      </c>
      <c r="G66" s="21">
        <v>281.10000000000002</v>
      </c>
      <c r="H66" s="21"/>
      <c r="J66" s="105"/>
      <c r="K66" s="105"/>
    </row>
    <row r="67" spans="1:11" ht="37.5" customHeight="1" x14ac:dyDescent="0.25">
      <c r="A67" s="106"/>
      <c r="B67" s="54" t="s">
        <v>19</v>
      </c>
      <c r="C67" s="26" t="s">
        <v>135</v>
      </c>
      <c r="D67" s="54" t="s">
        <v>12</v>
      </c>
      <c r="E67" s="55" t="s">
        <v>130</v>
      </c>
      <c r="F67" s="21">
        <f>G67+H67</f>
        <v>3733.2</v>
      </c>
      <c r="G67" s="21"/>
      <c r="H67" s="21">
        <v>3733.2</v>
      </c>
      <c r="J67" s="105"/>
      <c r="K67" s="105"/>
    </row>
    <row r="68" spans="1:11" ht="37.5" customHeight="1" x14ac:dyDescent="0.25">
      <c r="A68" s="106"/>
      <c r="B68" s="56"/>
      <c r="C68" s="26" t="s">
        <v>136</v>
      </c>
      <c r="D68" s="56"/>
      <c r="E68" s="57"/>
      <c r="F68" s="21">
        <f>G68+H68</f>
        <v>281.10000000000002</v>
      </c>
      <c r="G68" s="21">
        <v>281.10000000000002</v>
      </c>
      <c r="H68" s="21"/>
      <c r="J68" s="105"/>
      <c r="K68" s="105"/>
    </row>
    <row r="69" spans="1:11" ht="42.75" customHeight="1" x14ac:dyDescent="0.25">
      <c r="A69" s="106"/>
      <c r="B69" s="26" t="s">
        <v>19</v>
      </c>
      <c r="C69" s="26" t="s">
        <v>103</v>
      </c>
      <c r="D69" s="26" t="s">
        <v>12</v>
      </c>
      <c r="E69" s="58" t="s">
        <v>97</v>
      </c>
      <c r="F69" s="21">
        <f t="shared" si="0"/>
        <v>18389</v>
      </c>
      <c r="G69" s="21">
        <v>18389</v>
      </c>
      <c r="H69" s="13"/>
      <c r="J69" s="59"/>
      <c r="K69" s="105"/>
    </row>
    <row r="70" spans="1:11" ht="44.25" customHeight="1" x14ac:dyDescent="0.25">
      <c r="A70" s="106"/>
      <c r="B70" s="26" t="s">
        <v>19</v>
      </c>
      <c r="C70" s="26" t="s">
        <v>103</v>
      </c>
      <c r="D70" s="26" t="s">
        <v>12</v>
      </c>
      <c r="E70" s="58" t="s">
        <v>63</v>
      </c>
      <c r="F70" s="21">
        <f t="shared" si="0"/>
        <v>900</v>
      </c>
      <c r="G70" s="21">
        <f>700+200</f>
        <v>900</v>
      </c>
      <c r="H70" s="13"/>
      <c r="J70" s="59"/>
      <c r="K70" s="105"/>
    </row>
    <row r="71" spans="1:11" ht="30.75" customHeight="1" x14ac:dyDescent="0.25">
      <c r="A71" s="106"/>
      <c r="B71" s="24" t="s">
        <v>52</v>
      </c>
      <c r="C71" s="24"/>
      <c r="D71" s="24"/>
      <c r="E71" s="111" t="s">
        <v>53</v>
      </c>
      <c r="F71" s="13">
        <f>G71+H71</f>
        <v>256935.2</v>
      </c>
      <c r="G71" s="13">
        <f>G72+G74+G75+G73</f>
        <v>28020.2</v>
      </c>
      <c r="H71" s="13">
        <f>H72+H74+H75+H73</f>
        <v>228915</v>
      </c>
      <c r="J71" s="59"/>
      <c r="K71" s="105"/>
    </row>
    <row r="72" spans="1:11" ht="33" customHeight="1" x14ac:dyDescent="0.25">
      <c r="A72" s="106"/>
      <c r="B72" s="54" t="s">
        <v>52</v>
      </c>
      <c r="C72" s="26" t="s">
        <v>137</v>
      </c>
      <c r="D72" s="54" t="s">
        <v>12</v>
      </c>
      <c r="E72" s="55" t="s">
        <v>85</v>
      </c>
      <c r="F72" s="21">
        <f>G72+H72</f>
        <v>134402.6</v>
      </c>
      <c r="G72" s="21">
        <v>9408.2000000000007</v>
      </c>
      <c r="H72" s="21">
        <f>92495.8+32498.6</f>
        <v>124994.4</v>
      </c>
      <c r="J72" s="59"/>
      <c r="K72" s="105"/>
    </row>
    <row r="73" spans="1:11" ht="33" customHeight="1" x14ac:dyDescent="0.25">
      <c r="A73" s="106"/>
      <c r="B73" s="56"/>
      <c r="C73" s="26" t="s">
        <v>138</v>
      </c>
      <c r="D73" s="56"/>
      <c r="E73" s="57"/>
      <c r="F73" s="21">
        <f>G73+H73</f>
        <v>111742.6</v>
      </c>
      <c r="G73" s="21">
        <v>7822</v>
      </c>
      <c r="H73" s="21">
        <v>103920.6</v>
      </c>
      <c r="J73" s="59"/>
      <c r="K73" s="105"/>
    </row>
    <row r="74" spans="1:11" ht="39" customHeight="1" x14ac:dyDescent="0.25">
      <c r="A74" s="106"/>
      <c r="B74" s="60" t="s">
        <v>52</v>
      </c>
      <c r="C74" s="60" t="s">
        <v>103</v>
      </c>
      <c r="D74" s="60" t="s">
        <v>12</v>
      </c>
      <c r="E74" s="61" t="s">
        <v>87</v>
      </c>
      <c r="F74" s="62">
        <f>G74+H74</f>
        <v>8200</v>
      </c>
      <c r="G74" s="62">
        <f>3000+5200</f>
        <v>8200</v>
      </c>
      <c r="H74" s="62"/>
      <c r="J74" s="59"/>
      <c r="K74" s="105"/>
    </row>
    <row r="75" spans="1:11" ht="39.75" customHeight="1" x14ac:dyDescent="0.25">
      <c r="A75" s="106"/>
      <c r="B75" s="60" t="s">
        <v>52</v>
      </c>
      <c r="C75" s="26" t="s">
        <v>103</v>
      </c>
      <c r="D75" s="60" t="s">
        <v>12</v>
      </c>
      <c r="E75" s="61" t="s">
        <v>63</v>
      </c>
      <c r="F75" s="21">
        <f>G75+H75</f>
        <v>2590</v>
      </c>
      <c r="G75" s="21">
        <f>2090+500</f>
        <v>2590</v>
      </c>
      <c r="H75" s="21"/>
      <c r="J75" s="59"/>
      <c r="K75" s="105"/>
    </row>
    <row r="76" spans="1:11" ht="27.75" customHeight="1" x14ac:dyDescent="0.25">
      <c r="A76" s="106"/>
      <c r="B76" s="36" t="s">
        <v>93</v>
      </c>
      <c r="C76" s="63"/>
      <c r="D76" s="26"/>
      <c r="E76" s="64" t="s">
        <v>94</v>
      </c>
      <c r="F76" s="13">
        <f t="shared" ref="F76" si="7">G76+H76</f>
        <v>500</v>
      </c>
      <c r="G76" s="13">
        <f>G77</f>
        <v>500</v>
      </c>
      <c r="H76" s="13"/>
      <c r="J76" s="59"/>
      <c r="K76" s="105"/>
    </row>
    <row r="77" spans="1:11" ht="33.75" customHeight="1" x14ac:dyDescent="0.25">
      <c r="A77" s="106"/>
      <c r="B77" s="26" t="s">
        <v>93</v>
      </c>
      <c r="C77" s="26" t="s">
        <v>103</v>
      </c>
      <c r="D77" s="26" t="s">
        <v>12</v>
      </c>
      <c r="E77" s="61" t="s">
        <v>90</v>
      </c>
      <c r="F77" s="21">
        <f>G77+H77</f>
        <v>500</v>
      </c>
      <c r="G77" s="21">
        <v>500</v>
      </c>
      <c r="H77" s="21"/>
      <c r="J77" s="59"/>
      <c r="K77" s="105"/>
    </row>
    <row r="78" spans="1:11" ht="25.5" customHeight="1" x14ac:dyDescent="0.25">
      <c r="A78" s="106"/>
      <c r="B78" s="36" t="s">
        <v>34</v>
      </c>
      <c r="C78" s="26"/>
      <c r="D78" s="26"/>
      <c r="E78" s="34" t="s">
        <v>35</v>
      </c>
      <c r="F78" s="13">
        <f t="shared" si="0"/>
        <v>276928.40000000002</v>
      </c>
      <c r="G78" s="13">
        <f>G79+G83</f>
        <v>22928.400000000001</v>
      </c>
      <c r="H78" s="13">
        <f>H79</f>
        <v>254000</v>
      </c>
      <c r="J78" s="105"/>
      <c r="K78" s="105"/>
    </row>
    <row r="79" spans="1:11" ht="25.5" customHeight="1" x14ac:dyDescent="0.25">
      <c r="A79" s="106"/>
      <c r="B79" s="36" t="s">
        <v>79</v>
      </c>
      <c r="C79" s="36"/>
      <c r="D79" s="36"/>
      <c r="E79" s="34" t="s">
        <v>78</v>
      </c>
      <c r="F79" s="13">
        <f t="shared" si="0"/>
        <v>276678.40000000002</v>
      </c>
      <c r="G79" s="13">
        <f>SUM(G80:G82)</f>
        <v>22678.400000000001</v>
      </c>
      <c r="H79" s="13">
        <f>SUM(H80:H82)</f>
        <v>254000</v>
      </c>
      <c r="J79" s="105"/>
      <c r="K79" s="105"/>
    </row>
    <row r="80" spans="1:11" ht="31.5" customHeight="1" x14ac:dyDescent="0.25">
      <c r="A80" s="106"/>
      <c r="B80" s="54" t="s">
        <v>79</v>
      </c>
      <c r="C80" s="19" t="s">
        <v>132</v>
      </c>
      <c r="D80" s="54" t="s">
        <v>12</v>
      </c>
      <c r="E80" s="55" t="s">
        <v>88</v>
      </c>
      <c r="F80" s="21">
        <f>G80+H80</f>
        <v>254000</v>
      </c>
      <c r="G80" s="91"/>
      <c r="H80" s="21">
        <v>254000</v>
      </c>
      <c r="J80" s="112"/>
      <c r="K80" s="105"/>
    </row>
    <row r="81" spans="1:11" ht="31.5" customHeight="1" x14ac:dyDescent="0.25">
      <c r="A81" s="106"/>
      <c r="B81" s="56"/>
      <c r="C81" s="19" t="s">
        <v>133</v>
      </c>
      <c r="D81" s="56"/>
      <c r="E81" s="57"/>
      <c r="F81" s="21">
        <f>G81+H81</f>
        <v>19118.400000000001</v>
      </c>
      <c r="G81" s="21">
        <f>25834-6715.6</f>
        <v>19118.400000000001</v>
      </c>
      <c r="H81" s="21"/>
      <c r="J81" s="112"/>
      <c r="K81" s="105"/>
    </row>
    <row r="82" spans="1:11" ht="38.25" customHeight="1" x14ac:dyDescent="0.25">
      <c r="A82" s="106"/>
      <c r="B82" s="26" t="s">
        <v>79</v>
      </c>
      <c r="C82" s="19" t="s">
        <v>104</v>
      </c>
      <c r="D82" s="26" t="s">
        <v>12</v>
      </c>
      <c r="E82" s="58" t="s">
        <v>63</v>
      </c>
      <c r="F82" s="21">
        <f t="shared" si="0"/>
        <v>3560</v>
      </c>
      <c r="G82" s="21">
        <v>3560</v>
      </c>
      <c r="H82" s="21"/>
      <c r="J82" s="112"/>
      <c r="K82" s="105"/>
    </row>
    <row r="83" spans="1:11" ht="29.25" customHeight="1" x14ac:dyDescent="0.25">
      <c r="A83" s="106"/>
      <c r="B83" s="36" t="s">
        <v>95</v>
      </c>
      <c r="C83" s="36"/>
      <c r="D83" s="36"/>
      <c r="E83" s="34" t="s">
        <v>96</v>
      </c>
      <c r="F83" s="13">
        <f t="shared" si="0"/>
        <v>250</v>
      </c>
      <c r="G83" s="13">
        <f>SUM(G84:G84)</f>
        <v>250</v>
      </c>
      <c r="H83" s="21"/>
      <c r="J83" s="112"/>
      <c r="K83" s="105"/>
    </row>
    <row r="84" spans="1:11" ht="38.25" customHeight="1" x14ac:dyDescent="0.25">
      <c r="A84" s="106"/>
      <c r="B84" s="26" t="s">
        <v>95</v>
      </c>
      <c r="C84" s="19" t="s">
        <v>80</v>
      </c>
      <c r="D84" s="26" t="s">
        <v>12</v>
      </c>
      <c r="E84" s="58" t="s">
        <v>63</v>
      </c>
      <c r="F84" s="21">
        <f t="shared" si="0"/>
        <v>250</v>
      </c>
      <c r="G84" s="21">
        <f>250</f>
        <v>250</v>
      </c>
      <c r="H84" s="21"/>
      <c r="J84" s="112"/>
      <c r="K84" s="105"/>
    </row>
    <row r="85" spans="1:11" ht="30" customHeight="1" x14ac:dyDescent="0.25">
      <c r="A85" s="106"/>
      <c r="B85" s="24" t="s">
        <v>54</v>
      </c>
      <c r="C85" s="67"/>
      <c r="D85" s="68"/>
      <c r="E85" s="66" t="s">
        <v>55</v>
      </c>
      <c r="F85" s="13">
        <f t="shared" si="0"/>
        <v>22219</v>
      </c>
      <c r="G85" s="13">
        <f>G86</f>
        <v>1555.3</v>
      </c>
      <c r="H85" s="13">
        <f>H86</f>
        <v>20663.7</v>
      </c>
      <c r="J85" s="112"/>
      <c r="K85" s="105"/>
    </row>
    <row r="86" spans="1:11" ht="28.5" customHeight="1" x14ac:dyDescent="0.25">
      <c r="A86" s="106"/>
      <c r="B86" s="24" t="s">
        <v>70</v>
      </c>
      <c r="C86" s="67"/>
      <c r="D86" s="68"/>
      <c r="E86" s="38" t="s">
        <v>71</v>
      </c>
      <c r="F86" s="13">
        <f t="shared" si="0"/>
        <v>22219</v>
      </c>
      <c r="G86" s="13">
        <f>G88</f>
        <v>1555.3</v>
      </c>
      <c r="H86" s="13">
        <f>H87</f>
        <v>20663.7</v>
      </c>
      <c r="J86" s="112"/>
      <c r="K86" s="105"/>
    </row>
    <row r="87" spans="1:11" s="1" customFormat="1" ht="31.5" customHeight="1" x14ac:dyDescent="0.25">
      <c r="A87" s="113"/>
      <c r="B87" s="44" t="s">
        <v>70</v>
      </c>
      <c r="C87" s="19" t="s">
        <v>114</v>
      </c>
      <c r="D87" s="44" t="s">
        <v>12</v>
      </c>
      <c r="E87" s="114" t="s">
        <v>105</v>
      </c>
      <c r="F87" s="21">
        <f>H87+G87</f>
        <v>20663.7</v>
      </c>
      <c r="H87" s="21">
        <v>20663.7</v>
      </c>
      <c r="J87" s="90"/>
      <c r="K87" s="86"/>
    </row>
    <row r="88" spans="1:11" s="1" customFormat="1" ht="31.5" customHeight="1" x14ac:dyDescent="0.25">
      <c r="A88" s="113"/>
      <c r="B88" s="46"/>
      <c r="C88" s="19" t="s">
        <v>115</v>
      </c>
      <c r="D88" s="46"/>
      <c r="E88" s="115"/>
      <c r="F88" s="21">
        <f>G88+H88</f>
        <v>1555.3</v>
      </c>
      <c r="G88" s="21">
        <v>1555.3</v>
      </c>
      <c r="H88" s="21"/>
      <c r="J88" s="90"/>
      <c r="K88" s="86"/>
    </row>
    <row r="89" spans="1:11" ht="41.25" customHeight="1" x14ac:dyDescent="0.25">
      <c r="A89" s="106"/>
      <c r="B89" s="35" t="s">
        <v>26</v>
      </c>
      <c r="C89" s="35"/>
      <c r="D89" s="35"/>
      <c r="E89" s="35"/>
      <c r="F89" s="13">
        <f t="shared" si="0"/>
        <v>6485.5</v>
      </c>
      <c r="G89" s="13">
        <f>G90+G94</f>
        <v>1417.5</v>
      </c>
      <c r="H89" s="13">
        <f>H90+H94</f>
        <v>5068</v>
      </c>
      <c r="J89" s="116"/>
      <c r="K89" s="116"/>
    </row>
    <row r="90" spans="1:11" ht="27.75" customHeight="1" x14ac:dyDescent="0.25">
      <c r="A90" s="106"/>
      <c r="B90" s="36" t="s">
        <v>13</v>
      </c>
      <c r="C90" s="19"/>
      <c r="D90" s="19"/>
      <c r="E90" s="34" t="s">
        <v>14</v>
      </c>
      <c r="F90" s="13">
        <f t="shared" si="0"/>
        <v>1367.5</v>
      </c>
      <c r="G90" s="13">
        <f>G91</f>
        <v>1367.5</v>
      </c>
      <c r="H90" s="13"/>
      <c r="J90" s="105"/>
      <c r="K90" s="105"/>
    </row>
    <row r="91" spans="1:11" ht="27.75" customHeight="1" x14ac:dyDescent="0.25">
      <c r="A91" s="106"/>
      <c r="B91" s="24" t="s">
        <v>27</v>
      </c>
      <c r="C91" s="65"/>
      <c r="D91" s="65"/>
      <c r="E91" s="66" t="s">
        <v>28</v>
      </c>
      <c r="F91" s="13">
        <f t="shared" si="0"/>
        <v>1367.5</v>
      </c>
      <c r="G91" s="13">
        <f>G92+G93</f>
        <v>1367.5</v>
      </c>
      <c r="H91" s="13"/>
      <c r="J91" s="105"/>
      <c r="K91" s="105"/>
    </row>
    <row r="92" spans="1:11" ht="45.75" customHeight="1" x14ac:dyDescent="0.25">
      <c r="A92" s="106"/>
      <c r="B92" s="19" t="s">
        <v>27</v>
      </c>
      <c r="C92" s="26" t="s">
        <v>73</v>
      </c>
      <c r="D92" s="19">
        <v>200</v>
      </c>
      <c r="E92" s="23" t="s">
        <v>38</v>
      </c>
      <c r="F92" s="21">
        <f t="shared" si="0"/>
        <v>1287.5</v>
      </c>
      <c r="G92" s="29">
        <v>1287.5</v>
      </c>
      <c r="H92" s="13"/>
      <c r="J92" s="112"/>
      <c r="K92" s="112"/>
    </row>
    <row r="93" spans="1:11" ht="43.5" customHeight="1" x14ac:dyDescent="0.25">
      <c r="A93" s="106"/>
      <c r="B93" s="19" t="s">
        <v>27</v>
      </c>
      <c r="C93" s="26" t="s">
        <v>73</v>
      </c>
      <c r="D93" s="19">
        <v>200</v>
      </c>
      <c r="E93" s="23" t="s">
        <v>29</v>
      </c>
      <c r="F93" s="21">
        <f t="shared" si="0"/>
        <v>80</v>
      </c>
      <c r="G93" s="29">
        <v>80</v>
      </c>
      <c r="H93" s="21"/>
      <c r="J93" s="105"/>
      <c r="K93" s="105"/>
    </row>
    <row r="94" spans="1:11" ht="28.5" customHeight="1" x14ac:dyDescent="0.25">
      <c r="A94" s="106"/>
      <c r="B94" s="24" t="s">
        <v>21</v>
      </c>
      <c r="C94" s="67"/>
      <c r="D94" s="68"/>
      <c r="E94" s="66" t="s">
        <v>22</v>
      </c>
      <c r="F94" s="13">
        <f t="shared" si="0"/>
        <v>5118</v>
      </c>
      <c r="G94" s="13">
        <f>G95</f>
        <v>50</v>
      </c>
      <c r="H94" s="13">
        <f>H95</f>
        <v>5068</v>
      </c>
      <c r="J94" s="105"/>
      <c r="K94" s="105"/>
    </row>
    <row r="95" spans="1:11" ht="28.5" customHeight="1" x14ac:dyDescent="0.25">
      <c r="A95" s="106"/>
      <c r="B95" s="24" t="s">
        <v>23</v>
      </c>
      <c r="C95" s="67"/>
      <c r="D95" s="68"/>
      <c r="E95" s="38" t="s">
        <v>24</v>
      </c>
      <c r="F95" s="13">
        <f t="shared" si="0"/>
        <v>5118</v>
      </c>
      <c r="G95" s="13">
        <f>SUM(G96:G97)</f>
        <v>50</v>
      </c>
      <c r="H95" s="13">
        <f>SUM(H96:H97)</f>
        <v>5068</v>
      </c>
      <c r="J95" s="105"/>
      <c r="K95" s="105"/>
    </row>
    <row r="96" spans="1:11" ht="33.75" customHeight="1" x14ac:dyDescent="0.25">
      <c r="A96" s="106"/>
      <c r="B96" s="69" t="s">
        <v>23</v>
      </c>
      <c r="C96" s="19" t="s">
        <v>107</v>
      </c>
      <c r="D96" s="69" t="s">
        <v>12</v>
      </c>
      <c r="E96" s="70" t="s">
        <v>25</v>
      </c>
      <c r="F96" s="21">
        <f t="shared" si="0"/>
        <v>50</v>
      </c>
      <c r="G96" s="21">
        <v>50</v>
      </c>
      <c r="H96" s="13"/>
      <c r="J96" s="105"/>
      <c r="K96" s="105"/>
    </row>
    <row r="97" spans="1:11" ht="32.25" customHeight="1" x14ac:dyDescent="0.25">
      <c r="A97" s="106"/>
      <c r="B97" s="69"/>
      <c r="C97" s="19" t="s">
        <v>106</v>
      </c>
      <c r="D97" s="69"/>
      <c r="E97" s="70"/>
      <c r="F97" s="21">
        <f>H97</f>
        <v>5068</v>
      </c>
      <c r="G97" s="21"/>
      <c r="H97" s="29">
        <v>5068</v>
      </c>
      <c r="J97" s="105"/>
      <c r="K97" s="105"/>
    </row>
    <row r="98" spans="1:11" ht="40.5" customHeight="1" x14ac:dyDescent="0.25">
      <c r="A98" s="106"/>
      <c r="B98" s="35" t="s">
        <v>37</v>
      </c>
      <c r="C98" s="35"/>
      <c r="D98" s="35"/>
      <c r="E98" s="35"/>
      <c r="F98" s="13">
        <f t="shared" ref="F98:F108" si="8">G98+H98</f>
        <v>108284.9</v>
      </c>
      <c r="G98" s="13">
        <f>G99</f>
        <v>973.4</v>
      </c>
      <c r="H98" s="13">
        <f>H99</f>
        <v>107311.5</v>
      </c>
      <c r="J98" s="105"/>
      <c r="K98" s="105"/>
    </row>
    <row r="99" spans="1:11" ht="24.75" customHeight="1" x14ac:dyDescent="0.25">
      <c r="A99" s="106"/>
      <c r="B99" s="24" t="s">
        <v>21</v>
      </c>
      <c r="C99" s="67"/>
      <c r="D99" s="68"/>
      <c r="E99" s="66" t="s">
        <v>22</v>
      </c>
      <c r="F99" s="13">
        <f t="shared" si="8"/>
        <v>108284.9</v>
      </c>
      <c r="G99" s="13">
        <f>G100</f>
        <v>973.4</v>
      </c>
      <c r="H99" s="13">
        <f>H100</f>
        <v>107311.5</v>
      </c>
      <c r="J99" s="105"/>
      <c r="K99" s="105"/>
    </row>
    <row r="100" spans="1:11" ht="24.75" customHeight="1" x14ac:dyDescent="0.25">
      <c r="A100" s="106"/>
      <c r="B100" s="36" t="s">
        <v>23</v>
      </c>
      <c r="C100" s="71"/>
      <c r="D100" s="71"/>
      <c r="E100" s="72" t="s">
        <v>24</v>
      </c>
      <c r="F100" s="13">
        <f t="shared" si="8"/>
        <v>108284.9</v>
      </c>
      <c r="G100" s="13">
        <f>G101+G102+G103</f>
        <v>973.4</v>
      </c>
      <c r="H100" s="13">
        <f>H101+H102+H103</f>
        <v>107311.5</v>
      </c>
      <c r="J100" s="105"/>
      <c r="K100" s="105"/>
    </row>
    <row r="101" spans="1:11" s="118" customFormat="1" ht="55.5" customHeight="1" x14ac:dyDescent="0.25">
      <c r="A101" s="117"/>
      <c r="B101" s="26" t="s">
        <v>23</v>
      </c>
      <c r="C101" s="26" t="s">
        <v>108</v>
      </c>
      <c r="D101" s="26" t="s">
        <v>11</v>
      </c>
      <c r="E101" s="73" t="s">
        <v>31</v>
      </c>
      <c r="F101" s="21">
        <f t="shared" si="8"/>
        <v>94379.4</v>
      </c>
      <c r="G101" s="21"/>
      <c r="H101" s="29">
        <v>94379.4</v>
      </c>
      <c r="J101" s="105"/>
      <c r="K101" s="105"/>
    </row>
    <row r="102" spans="1:11" s="118" customFormat="1" ht="31.5" customHeight="1" x14ac:dyDescent="0.25">
      <c r="A102" s="117"/>
      <c r="B102" s="74" t="s">
        <v>23</v>
      </c>
      <c r="C102" s="26" t="s">
        <v>128</v>
      </c>
      <c r="D102" s="74" t="s">
        <v>11</v>
      </c>
      <c r="E102" s="70" t="s">
        <v>48</v>
      </c>
      <c r="F102" s="21">
        <f t="shared" si="8"/>
        <v>973.4</v>
      </c>
      <c r="G102" s="21">
        <v>973.4</v>
      </c>
      <c r="H102" s="29"/>
      <c r="J102" s="105"/>
      <c r="K102" s="105"/>
    </row>
    <row r="103" spans="1:11" s="118" customFormat="1" ht="31.5" customHeight="1" x14ac:dyDescent="0.25">
      <c r="A103" s="117"/>
      <c r="B103" s="74"/>
      <c r="C103" s="26" t="s">
        <v>127</v>
      </c>
      <c r="D103" s="74"/>
      <c r="E103" s="70"/>
      <c r="F103" s="21">
        <f t="shared" si="8"/>
        <v>12932.1</v>
      </c>
      <c r="G103" s="21"/>
      <c r="H103" s="29">
        <v>12932.1</v>
      </c>
      <c r="J103" s="105"/>
      <c r="K103" s="105"/>
    </row>
    <row r="104" spans="1:11" s="118" customFormat="1" ht="30" customHeight="1" x14ac:dyDescent="0.25">
      <c r="A104" s="117"/>
      <c r="B104" s="75" t="s">
        <v>100</v>
      </c>
      <c r="C104" s="76"/>
      <c r="D104" s="76"/>
      <c r="E104" s="77"/>
      <c r="F104" s="13">
        <f t="shared" ref="F104" si="9">G104+H104+I104</f>
        <v>3600</v>
      </c>
      <c r="G104" s="13">
        <f>G105</f>
        <v>1000</v>
      </c>
      <c r="H104" s="13">
        <f>H105</f>
        <v>2600</v>
      </c>
      <c r="I104" s="78"/>
      <c r="J104" s="105"/>
      <c r="K104" s="105"/>
    </row>
    <row r="105" spans="1:11" s="118" customFormat="1" ht="27.75" customHeight="1" x14ac:dyDescent="0.25">
      <c r="A105" s="117"/>
      <c r="B105" s="36" t="s">
        <v>13</v>
      </c>
      <c r="C105" s="19"/>
      <c r="D105" s="26"/>
      <c r="E105" s="34" t="s">
        <v>14</v>
      </c>
      <c r="F105" s="13">
        <f>G105+H105</f>
        <v>3600</v>
      </c>
      <c r="G105" s="13">
        <f>G106+G110</f>
        <v>1000</v>
      </c>
      <c r="H105" s="13">
        <f>H106+H110</f>
        <v>2600</v>
      </c>
      <c r="J105" s="105"/>
      <c r="K105" s="105"/>
    </row>
    <row r="106" spans="1:11" s="118" customFormat="1" ht="25.5" customHeight="1" x14ac:dyDescent="0.25">
      <c r="A106" s="117"/>
      <c r="B106" s="36" t="s">
        <v>15</v>
      </c>
      <c r="C106" s="36"/>
      <c r="D106" s="26"/>
      <c r="E106" s="34" t="s">
        <v>16</v>
      </c>
      <c r="F106" s="13">
        <f>G106+H106</f>
        <v>3600</v>
      </c>
      <c r="G106" s="13">
        <f>G107</f>
        <v>1000</v>
      </c>
      <c r="H106" s="13">
        <f>H107</f>
        <v>2600</v>
      </c>
      <c r="J106" s="105"/>
      <c r="K106" s="105"/>
    </row>
    <row r="107" spans="1:11" s="118" customFormat="1" ht="30" customHeight="1" x14ac:dyDescent="0.25">
      <c r="A107" s="117"/>
      <c r="B107" s="26" t="s">
        <v>15</v>
      </c>
      <c r="C107" s="26" t="s">
        <v>129</v>
      </c>
      <c r="D107" s="26" t="s">
        <v>12</v>
      </c>
      <c r="E107" s="23" t="s">
        <v>101</v>
      </c>
      <c r="F107" s="21">
        <f t="shared" ref="F107" si="10">G107+H107+I107</f>
        <v>3600</v>
      </c>
      <c r="G107" s="21">
        <v>1000</v>
      </c>
      <c r="H107" s="21">
        <v>2600</v>
      </c>
      <c r="J107" s="105"/>
      <c r="K107" s="105"/>
    </row>
    <row r="108" spans="1:11" s="92" customFormat="1" ht="27.75" customHeight="1" x14ac:dyDescent="0.25">
      <c r="A108" s="119"/>
      <c r="B108" s="79" t="s">
        <v>30</v>
      </c>
      <c r="C108" s="80"/>
      <c r="D108" s="81"/>
      <c r="E108" s="82"/>
      <c r="F108" s="13">
        <f t="shared" si="8"/>
        <v>1399936.8</v>
      </c>
      <c r="G108" s="13">
        <f>SUM(G16+G89+G98+G104)</f>
        <v>477648.80000000005</v>
      </c>
      <c r="H108" s="13">
        <f>SUM(H16+H89+H98+H104)</f>
        <v>922288</v>
      </c>
    </row>
    <row r="109" spans="1:11" s="92" customFormat="1" ht="16.5" x14ac:dyDescent="0.25">
      <c r="B109" s="83"/>
      <c r="C109" s="83"/>
      <c r="D109" s="83"/>
      <c r="E109" s="83"/>
      <c r="F109" s="84"/>
      <c r="G109" s="84"/>
      <c r="H109" s="84"/>
    </row>
    <row r="110" spans="1:11" x14ac:dyDescent="0.25">
      <c r="G110" s="87"/>
      <c r="H110" s="88"/>
    </row>
    <row r="111" spans="1:11" x14ac:dyDescent="0.25">
      <c r="G111" s="89"/>
    </row>
    <row r="113" spans="7:7" x14ac:dyDescent="0.25">
      <c r="G113" s="90"/>
    </row>
  </sheetData>
  <mergeCells count="49">
    <mergeCell ref="E67:E68"/>
    <mergeCell ref="B67:B68"/>
    <mergeCell ref="D67:D68"/>
    <mergeCell ref="E65:E66"/>
    <mergeCell ref="B65:B66"/>
    <mergeCell ref="D65:D66"/>
    <mergeCell ref="B10:H10"/>
    <mergeCell ref="E5:H5"/>
    <mergeCell ref="B6:H6"/>
    <mergeCell ref="B7:H7"/>
    <mergeCell ref="B8:H8"/>
    <mergeCell ref="B9:H9"/>
    <mergeCell ref="B12:D12"/>
    <mergeCell ref="E12:E14"/>
    <mergeCell ref="F12:F14"/>
    <mergeCell ref="G12:H12"/>
    <mergeCell ref="B13:B14"/>
    <mergeCell ref="C13:C14"/>
    <mergeCell ref="D13:D14"/>
    <mergeCell ref="G13:G14"/>
    <mergeCell ref="H13:H14"/>
    <mergeCell ref="B16:E16"/>
    <mergeCell ref="B17:E17"/>
    <mergeCell ref="B44:E44"/>
    <mergeCell ref="B89:E89"/>
    <mergeCell ref="B96:B97"/>
    <mergeCell ref="D96:D97"/>
    <mergeCell ref="E96:E97"/>
    <mergeCell ref="B87:B88"/>
    <mergeCell ref="D87:D88"/>
    <mergeCell ref="E87:E88"/>
    <mergeCell ref="B50:B51"/>
    <mergeCell ref="D50:D51"/>
    <mergeCell ref="E50:E51"/>
    <mergeCell ref="B52:B54"/>
    <mergeCell ref="D52:D54"/>
    <mergeCell ref="E52:E54"/>
    <mergeCell ref="B98:E98"/>
    <mergeCell ref="B102:B103"/>
    <mergeCell ref="D102:D103"/>
    <mergeCell ref="E102:E103"/>
    <mergeCell ref="B108:D108"/>
    <mergeCell ref="B104:E104"/>
    <mergeCell ref="E72:E73"/>
    <mergeCell ref="B72:B73"/>
    <mergeCell ref="D72:D73"/>
    <mergeCell ref="B80:B81"/>
    <mergeCell ref="D80:D81"/>
    <mergeCell ref="E80:E81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10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BU21</cp:lastModifiedBy>
  <cp:lastPrinted>2024-12-23T06:05:39Z</cp:lastPrinted>
  <dcterms:created xsi:type="dcterms:W3CDTF">2017-11-08T08:25:33Z</dcterms:created>
  <dcterms:modified xsi:type="dcterms:W3CDTF">2024-12-23T06:05:42Z</dcterms:modified>
</cp:coreProperties>
</file>