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solov-PC\Desktop\40 заседание (30.05.2025)\381 Об исполнении бюджета за 2024 год\"/>
    </mc:Choice>
  </mc:AlternateContent>
  <xr:revisionPtr revIDLastSave="0" documentId="13_ncr:1_{20DD22D9-A292-4E39-9823-C291108EC0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7" r:id="rId1"/>
  </sheets>
  <definedNames>
    <definedName name="_xlnm._FilterDatabase" localSheetId="0" hidden="1">приложение!$A$15:$IQ$137</definedName>
    <definedName name="_xlnm.Print_Titles" localSheetId="0">приложение!$15:$15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9" i="7" l="1"/>
  <c r="G38" i="7" l="1"/>
  <c r="F41" i="7"/>
  <c r="G65" i="7" l="1"/>
  <c r="F79" i="7" l="1"/>
  <c r="F77" i="7"/>
  <c r="E32" i="7"/>
  <c r="E107" i="7" l="1"/>
  <c r="F135" i="7"/>
  <c r="F113" i="7"/>
  <c r="F110" i="7" s="1"/>
  <c r="F103" i="7"/>
  <c r="F102" i="7" s="1"/>
  <c r="E99" i="7"/>
  <c r="F97" i="7"/>
  <c r="F86" i="7"/>
  <c r="F45" i="7"/>
  <c r="F37" i="7"/>
  <c r="F24" i="7"/>
  <c r="E20" i="7"/>
  <c r="F19" i="7"/>
  <c r="E19" i="7" s="1"/>
  <c r="F18" i="7" l="1"/>
  <c r="E18" i="7" s="1"/>
  <c r="F129" i="7"/>
  <c r="F33" i="7" l="1"/>
  <c r="E34" i="7"/>
  <c r="E31" i="7"/>
  <c r="F30" i="7"/>
  <c r="E30" i="7" s="1"/>
  <c r="E81" i="7" l="1"/>
  <c r="F55" i="7" l="1"/>
  <c r="F91" i="7" l="1"/>
  <c r="F29" i="7" l="1"/>
  <c r="F26" i="7" s="1"/>
  <c r="G134" i="7" l="1"/>
  <c r="E84" i="7" l="1"/>
  <c r="E83" i="7"/>
  <c r="E82" i="7"/>
  <c r="E60" i="7"/>
  <c r="E59" i="7" l="1"/>
  <c r="E98" i="7"/>
  <c r="E97" i="7"/>
  <c r="E96" i="7"/>
  <c r="E41" i="7"/>
  <c r="E72" i="7" l="1"/>
  <c r="F71" i="7"/>
  <c r="E71" i="7" l="1"/>
  <c r="E63" i="7" l="1"/>
  <c r="E64" i="7"/>
  <c r="E62" i="7"/>
  <c r="F53" i="7"/>
  <c r="F35" i="7"/>
  <c r="F58" i="7" l="1"/>
  <c r="E61" i="7"/>
  <c r="E55" i="7"/>
  <c r="E113" i="7"/>
  <c r="E100" i="7"/>
  <c r="F90" i="7"/>
  <c r="G58" i="7"/>
  <c r="G35" i="7"/>
  <c r="E42" i="7"/>
  <c r="E66" i="7" l="1"/>
  <c r="F52" i="7" l="1"/>
  <c r="F115" i="7"/>
  <c r="E69" i="7"/>
  <c r="F68" i="7"/>
  <c r="E68" i="7" s="1"/>
  <c r="E33" i="7"/>
  <c r="E119" i="7" l="1"/>
  <c r="F118" i="7"/>
  <c r="F117" i="7" s="1"/>
  <c r="E112" i="7"/>
  <c r="E95" i="7"/>
  <c r="E94" i="7"/>
  <c r="E89" i="7"/>
  <c r="E67" i="7"/>
  <c r="G25" i="7"/>
  <c r="G17" i="7" s="1"/>
  <c r="E117" i="7" l="1"/>
  <c r="E118" i="7"/>
  <c r="F78" i="7" l="1"/>
  <c r="F76" i="7"/>
  <c r="E79" i="7"/>
  <c r="E77" i="7"/>
  <c r="G116" i="7" l="1"/>
  <c r="G73" i="7" l="1"/>
  <c r="G70" i="7" l="1"/>
  <c r="E29" i="7" l="1"/>
  <c r="E136" i="7" l="1"/>
  <c r="E135" i="7"/>
  <c r="E134" i="7"/>
  <c r="F133" i="7"/>
  <c r="F132" i="7" s="1"/>
  <c r="F131" i="7" s="1"/>
  <c r="E130" i="7"/>
  <c r="E129" i="7"/>
  <c r="G128" i="7"/>
  <c r="G127" i="7" s="1"/>
  <c r="G120" i="7" s="1"/>
  <c r="F128" i="7"/>
  <c r="E126" i="7"/>
  <c r="F125" i="7"/>
  <c r="E125" i="7" s="1"/>
  <c r="E124" i="7"/>
  <c r="E123" i="7"/>
  <c r="F122" i="7"/>
  <c r="E116" i="7"/>
  <c r="G114" i="7"/>
  <c r="F114" i="7"/>
  <c r="E111" i="7"/>
  <c r="E110" i="7"/>
  <c r="E109" i="7"/>
  <c r="E108" i="7"/>
  <c r="E106" i="7"/>
  <c r="E105" i="7"/>
  <c r="E104" i="7"/>
  <c r="E103" i="7"/>
  <c r="E93" i="7"/>
  <c r="E92" i="7"/>
  <c r="E91" i="7"/>
  <c r="E90" i="7"/>
  <c r="E88" i="7"/>
  <c r="E87" i="7"/>
  <c r="E86" i="7"/>
  <c r="E85" i="7"/>
  <c r="E80" i="7"/>
  <c r="E78" i="7"/>
  <c r="E76" i="7"/>
  <c r="E75" i="7"/>
  <c r="F74" i="7"/>
  <c r="F73" i="7" s="1"/>
  <c r="E54" i="7"/>
  <c r="E52" i="7"/>
  <c r="E48" i="7"/>
  <c r="F47" i="7"/>
  <c r="F46" i="7" s="1"/>
  <c r="E45" i="7"/>
  <c r="F44" i="7"/>
  <c r="E40" i="7"/>
  <c r="E39" i="7"/>
  <c r="E38" i="7"/>
  <c r="E37" i="7"/>
  <c r="E36" i="7"/>
  <c r="E28" i="7"/>
  <c r="E27" i="7"/>
  <c r="E24" i="7"/>
  <c r="E23" i="7"/>
  <c r="F22" i="7"/>
  <c r="F70" i="7" l="1"/>
  <c r="E70" i="7" s="1"/>
  <c r="F57" i="7"/>
  <c r="F121" i="7"/>
  <c r="E121" i="7" s="1"/>
  <c r="G57" i="7"/>
  <c r="E44" i="7"/>
  <c r="F43" i="7"/>
  <c r="E43" i="7" s="1"/>
  <c r="E22" i="7"/>
  <c r="E102" i="7"/>
  <c r="F21" i="7"/>
  <c r="E53" i="7"/>
  <c r="G101" i="7"/>
  <c r="E26" i="7"/>
  <c r="E65" i="7"/>
  <c r="F101" i="7"/>
  <c r="E128" i="7"/>
  <c r="F25" i="7"/>
  <c r="E47" i="7"/>
  <c r="F50" i="7"/>
  <c r="E50" i="7" s="1"/>
  <c r="F127" i="7"/>
  <c r="E127" i="7" s="1"/>
  <c r="E46" i="7"/>
  <c r="E35" i="7"/>
  <c r="G133" i="7"/>
  <c r="E114" i="7"/>
  <c r="E122" i="7"/>
  <c r="E74" i="7"/>
  <c r="E115" i="7"/>
  <c r="E51" i="7"/>
  <c r="E21" i="7" l="1"/>
  <c r="E73" i="7"/>
  <c r="G56" i="7"/>
  <c r="G16" i="7" s="1"/>
  <c r="F56" i="7"/>
  <c r="F120" i="7"/>
  <c r="E120" i="7" s="1"/>
  <c r="E101" i="7"/>
  <c r="E58" i="7"/>
  <c r="F49" i="7"/>
  <c r="F17" i="7" s="1"/>
  <c r="E25" i="7"/>
  <c r="G132" i="7"/>
  <c r="E133" i="7"/>
  <c r="E49" i="7" l="1"/>
  <c r="E57" i="7"/>
  <c r="E56" i="7"/>
  <c r="G131" i="7"/>
  <c r="G137" i="7" s="1"/>
  <c r="E132" i="7"/>
  <c r="F16" i="7" l="1"/>
  <c r="F137" i="7" s="1"/>
  <c r="E17" i="7"/>
  <c r="E131" i="7"/>
  <c r="E16" i="7" l="1"/>
  <c r="E137" i="7"/>
</calcChain>
</file>

<file path=xl/sharedStrings.xml><?xml version="1.0" encoding="utf-8"?>
<sst xmlns="http://schemas.openxmlformats.org/spreadsheetml/2006/main" count="375" uniqueCount="176">
  <si>
    <t>Расходы</t>
  </si>
  <si>
    <t>тыс. рублей</t>
  </si>
  <si>
    <t>Бюджетная классификация</t>
  </si>
  <si>
    <t>в том числе:</t>
  </si>
  <si>
    <t>целевая статья</t>
  </si>
  <si>
    <t>вид расхо-дов</t>
  </si>
  <si>
    <t>средства местного бюджета</t>
  </si>
  <si>
    <t>софинанси- рование из федераль- ного и областного бюджетов</t>
  </si>
  <si>
    <t>0400</t>
  </si>
  <si>
    <t>Национальная экономика</t>
  </si>
  <si>
    <t>0409</t>
  </si>
  <si>
    <t>Дорожное хозяйство  (дорожные фонды)</t>
  </si>
  <si>
    <t>400</t>
  </si>
  <si>
    <t>200</t>
  </si>
  <si>
    <t>0500</t>
  </si>
  <si>
    <t>Жилищно-коммунальное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</si>
  <si>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</si>
  <si>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</si>
  <si>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</si>
  <si>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</si>
  <si>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</si>
  <si>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</si>
  <si>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1330244300</t>
  </si>
  <si>
    <t>1000</t>
  </si>
  <si>
    <t>Социальная политика</t>
  </si>
  <si>
    <t>1004</t>
  </si>
  <si>
    <t>Охрана семьи и детства</t>
  </si>
  <si>
    <t>Капитальный ремонт помещений, закрепленных за детьми-сиротами и детьми, оставшимися без попечения родителей</t>
  </si>
  <si>
    <t xml:space="preserve">  II.  МКУ "Управление жизнеобеспечением и развитием  Старооскольского городского округа"</t>
  </si>
  <si>
    <t>0501</t>
  </si>
  <si>
    <t>Жилищное хозяйство</t>
  </si>
  <si>
    <t>1210424200</t>
  </si>
  <si>
    <t>Оснащение муниципальных жилых помещений индивидуальными приборами учета потребления коммунальных ресурсов</t>
  </si>
  <si>
    <t>Всего</t>
  </si>
  <si>
    <t>Благоустройство дворовых территорий многоквартирных жилых домов, общественных и иных территорий г. Старый Оскол</t>
  </si>
  <si>
    <t>Капитальный ремонт и ремонт автомобильных дорог общего пользования населенных пунктов</t>
  </si>
  <si>
    <t>171F255550</t>
  </si>
  <si>
    <t>0520470820</t>
  </si>
  <si>
    <t>0703</t>
  </si>
  <si>
    <t>Дополнительное образование детей</t>
  </si>
  <si>
    <t>0632471520</t>
  </si>
  <si>
    <t>0502</t>
  </si>
  <si>
    <t>Коммунальное хозяйство</t>
  </si>
  <si>
    <t>0210324200</t>
  </si>
  <si>
    <t>раз- дел, под- раз- дел</t>
  </si>
  <si>
    <t xml:space="preserve">  III.  Департамент имущественных и земельных отношений администрации Старооскольского городского округа</t>
  </si>
  <si>
    <t>1210324200</t>
  </si>
  <si>
    <t>Капитальный ремонт жилых помещений, находящихся в муниципальной собственности</t>
  </si>
  <si>
    <t>1220425900</t>
  </si>
  <si>
    <t>Организация мест захоронения (новое кладбище),  с. Каплино Старооскольского городского округа</t>
  </si>
  <si>
    <t>Наименование отрасли и объекта</t>
  </si>
  <si>
    <t>023А155198</t>
  </si>
  <si>
    <t>0520873900</t>
  </si>
  <si>
    <t>05208S3900</t>
  </si>
  <si>
    <t>по объектам жизнеобеспечения и социально-культурного назначения</t>
  </si>
  <si>
    <t>Обеспечение жильем семей, имеющих детей инвалидов, нуждающихся в улучшении жилищных условий</t>
  </si>
  <si>
    <t xml:space="preserve">                                                                                                          к решению Совета депутатов</t>
  </si>
  <si>
    <t xml:space="preserve">                                                                                                          Старооскольского городского округа</t>
  </si>
  <si>
    <t>0631924200</t>
  </si>
  <si>
    <t>12206L2990</t>
  </si>
  <si>
    <t xml:space="preserve">  I. МКУ "Управление капитального строительства"</t>
  </si>
  <si>
    <t>1220624200</t>
  </si>
  <si>
    <t xml:space="preserve"> Капитальный ремонт и ремонт</t>
  </si>
  <si>
    <t>1330272140</t>
  </si>
  <si>
    <t>13302S2140</t>
  </si>
  <si>
    <t>1100</t>
  </si>
  <si>
    <t>Физическая культура и спорт</t>
  </si>
  <si>
    <t>1102</t>
  </si>
  <si>
    <t>Массовый спорт</t>
  </si>
  <si>
    <t>0720244100</t>
  </si>
  <si>
    <t>Строительство (реконструкция)</t>
  </si>
  <si>
    <t>Ремонт путепровода по проспекту Алексея Угарова на пересечении магистралей I-I, II-II (ул. Ерошенко) в городе Старый Оскол Старооскольского городского округа</t>
  </si>
  <si>
    <t xml:space="preserve"> "Братская могила советских воинов, погибших в боях с фашистскими захватчиками в 1943 году. Захоронено 407 человек, имена 44 человек установлены. Скульптура советского воина", расположенная по адресу: Белгородская область, Старооскольский городской округ, с. Нижне-Чуфичево , ул. Центральная, 4</t>
  </si>
  <si>
    <t>Братская могила советских воинов, погибших в боях с фашистскими захватчиками в 1943 году. Захоронено 400 человек, имена 24 человек установлены. Скульптура советского воина, расположенная по адресу: Белгородская область, Старооскольский городской округ с. Шаталовка, ул. Береговая, № 28</t>
  </si>
  <si>
    <t>Благоустройство территории в районе памятника 17 героям бронебойщикам , защищавших разъезд Набокино (Майсюкова будка)</t>
  </si>
  <si>
    <t>0702</t>
  </si>
  <si>
    <t>Общее образование</t>
  </si>
  <si>
    <t>0220324200</t>
  </si>
  <si>
    <t>1105</t>
  </si>
  <si>
    <t>Другие вопросы в области физической культуры и спорта</t>
  </si>
  <si>
    <t>Устройство светофорного объекта на пересечении ул. 8 Марта и ул. Советской   г. Старый Оскол Белгородской области (с кнопкой)</t>
  </si>
  <si>
    <t>1330144100</t>
  </si>
  <si>
    <t>1240144100</t>
  </si>
  <si>
    <t>Электроснабжение</t>
  </si>
  <si>
    <t>Газоснабжение</t>
  </si>
  <si>
    <t xml:space="preserve">Благоустройство дворовой территории, мкр. Интернациональный, д. 27 </t>
  </si>
  <si>
    <t>Государственная экспертиза сметной документации</t>
  </si>
  <si>
    <t>1220644100</t>
  </si>
  <si>
    <t>0520444100</t>
  </si>
  <si>
    <t xml:space="preserve">Капитальный ремонт парка Победы, площади Победы с прилегающей территорией кинотеатра "Быль" и аллеей Славы в мкр. Жукова города Старый Оскол Белгородской области </t>
  </si>
  <si>
    <t>Благоустройство дворовой территории, мкр. Интернациональный, д. 34</t>
  </si>
  <si>
    <t>0720144100</t>
  </si>
  <si>
    <t>0220344100</t>
  </si>
  <si>
    <t xml:space="preserve">Устройство светофорных объектов Т 7 </t>
  </si>
  <si>
    <t xml:space="preserve">Благоустройство сквера имени М.Г. Эрденко, мкр. Интернациональный, д. 31,32,33,49 </t>
  </si>
  <si>
    <t>Капитальный ремонт дошкольных образовательных учреждений (установка ограждений)</t>
  </si>
  <si>
    <t>Устройство полос препятствий в образовательных учреждениях</t>
  </si>
  <si>
    <t>133R1R0010</t>
  </si>
  <si>
    <t>133R1R0030</t>
  </si>
  <si>
    <t>Капитальный ремонт кровли МБДОУ ДС № 26 "Солнышко", мкр. Жукова, д.32</t>
  </si>
  <si>
    <t>Капитальный ремонт кровли МБДОУ ДС № 61 "Семицветик", мкр. Конева, д.15</t>
  </si>
  <si>
    <t>Капитальный ремонт кровли  МБДОУ ДС № 123 "Тополек", пер. Стадионный, д.5</t>
  </si>
  <si>
    <t>Капитальный ремонт бассейна МАДОУ ДС №73 "Мишутка", мкр. Лесной, д.19</t>
  </si>
  <si>
    <t>Строительство физкультурно-оздоровительного комплекса в г.Старый Оскол, мкр.Дубрава, квартал 1,19а</t>
  </si>
  <si>
    <t>Строительство подходов к детской игровой площадке с.Лапыгино, ул.3-я Тополиная</t>
  </si>
  <si>
    <t>Установка спортивной площадки по ул. Советская с.Городище Старооскольского городского округа</t>
  </si>
  <si>
    <t>Благоустройство территории в районе  МБУ ДО "СШОР № 2", мкр. Рудничный, земельные участки 22а,22б</t>
  </si>
  <si>
    <t>Сети водоснабжения села Архангельское, ул. Копанка, Старооскольского городского округа, Белгородской области</t>
  </si>
  <si>
    <t>023A1A5198</t>
  </si>
  <si>
    <t>Создание многофункционального игрового комплекса "Вернем детей на улицу" на территории домов 7,8,9,11 мкр.Ольминского в г.Старый Оскол</t>
  </si>
  <si>
    <t>0800</t>
  </si>
  <si>
    <t>Культура, кинематография</t>
  </si>
  <si>
    <t>0801</t>
  </si>
  <si>
    <t>Культура</t>
  </si>
  <si>
    <t>0430224200</t>
  </si>
  <si>
    <t>Установка остановочных павильонов</t>
  </si>
  <si>
    <t>Благоустройство набережной реки Оскол</t>
  </si>
  <si>
    <t>Государственная экспертиза сметной документации, проектно-сметная документация</t>
  </si>
  <si>
    <t>Благоустройство памятника ВОВ, с.Крутое, ул.Центральная</t>
  </si>
  <si>
    <t>МАОУ "Образовательный комплекс "Лицей № 3" имени С.П. Угаровой", мкр. Интернациональный, 1</t>
  </si>
  <si>
    <t>0412</t>
  </si>
  <si>
    <t>Другие вопросы в области национальной экономики</t>
  </si>
  <si>
    <t>1410424200</t>
  </si>
  <si>
    <t>9990021500</t>
  </si>
  <si>
    <t>Устройство пешеходного тротуара в мкр. Юбилейный, д. № 1,2,3,3-А,4, вдоль пр. Николая Шевченко в г.Старый Оскол</t>
  </si>
  <si>
    <t>Устройство скейт-парка "Олимпийский экстрим Сосенки" в г.Старый Оскол</t>
  </si>
  <si>
    <t>Благоустройство дворовой территории д.35 мкр. Северный в г.Старый Оскол</t>
  </si>
  <si>
    <t>Благоустройство дворовой территории жилого дома №31 пр. Комсомольский в г.Старый Оскол</t>
  </si>
  <si>
    <t>Благоустройство детской игровой и спортивной площадок дворовой территории мкр. Углы в г.Старый Оскол</t>
  </si>
  <si>
    <t>Устройство многофункциональной площадки на территории ИЖС "Новая Федосеевка" в с. Федосеевка Старооскольского городского округа</t>
  </si>
  <si>
    <t>Строительство сетей водоснабжения РИЗ "Ладушки"</t>
  </si>
  <si>
    <t>Ремонт тротуаров в р-не Дома быта, пр-т Губкина, д. 5,                         ул. Революционная</t>
  </si>
  <si>
    <t>Устройство водоотводного лотка по территории  МАОУ "СОШ № 40", мкр. Восточный, д. 51</t>
  </si>
  <si>
    <t xml:space="preserve">Здание ЦСИ "Быль", мкр. Жукова, 38 </t>
  </si>
  <si>
    <t>Строительство ливневой канализации от ул.Мирная до ул.Сергея Радонежского г.Старый Оскол</t>
  </si>
  <si>
    <t>Устройство подходов к пешеходному переходу по проспекту Алексея Угарова в районе мкр.Северный,д. 36, мкр. Садовые кварталы</t>
  </si>
  <si>
    <t>1720ИS0317</t>
  </si>
  <si>
    <t>1720ИS0318</t>
  </si>
  <si>
    <t>1720ИS0319</t>
  </si>
  <si>
    <t>1720ИS0320</t>
  </si>
  <si>
    <t>1720ИS0312</t>
  </si>
  <si>
    <t>1720ИS0313</t>
  </si>
  <si>
    <t>1720ИS0314</t>
  </si>
  <si>
    <t>1720ИS0315</t>
  </si>
  <si>
    <t>Устройство основания под установку модульного спортивного сооружения "фиджитал" - центр, г.Старый Оскол, Молодежный проспект, д.14</t>
  </si>
  <si>
    <t>Ремонт лестничного спуска с мкр.Студенческий к ул.Наседкина</t>
  </si>
  <si>
    <t>1310325200</t>
  </si>
  <si>
    <t xml:space="preserve">Благоустройство территории, мкр. Макаренко д.45 </t>
  </si>
  <si>
    <t>Обустройство подъездных путей к домам для многодетных семей</t>
  </si>
  <si>
    <t>Установка пешеходных ограждений перильного типа</t>
  </si>
  <si>
    <t>Устройство искусственных дорожных неровностей из асфальтобетонной смеси в городе Старый Оскол</t>
  </si>
  <si>
    <t>1710271390</t>
  </si>
  <si>
    <t>17102S1390</t>
  </si>
  <si>
    <t>Обустройство тротуара, мкр. Солнечный (р-н Педагогический колледж)</t>
  </si>
  <si>
    <t>Реконструкция тира МБУ ДО "СШОР №2", расположенного на земельных участках по адресу: Российская Федерация, Белгородская область, Старооскольский городской округ, город Старый Оскол, микрорайон Рудничный, земельные участки 22а, 22б.</t>
  </si>
  <si>
    <t xml:space="preserve">Строительство наружных инженерных сетей </t>
  </si>
  <si>
    <t>Устройство ограждения земельных участков для детей сирот ул. Тулинова, ул. Ветеранов, ул. Залесная, ул. Тебекина, ул. Болтенкова, ул. Ярмарочная</t>
  </si>
  <si>
    <t>Капитальный ремонт кровли МБОУ "ООШ № 2", мкр. Углы,17</t>
  </si>
  <si>
    <t>Капитальный ремонт МБУ ДО "Детская школа искусств 
№ 5", г. Старый Оскол Старооскольского городского округа</t>
  </si>
  <si>
    <t>Выполнение работ по восстановлению поврежденных домовладений</t>
  </si>
  <si>
    <t>Устройство ливневой канализации по ул.Марышкин Лог, д.51в, г.Старый Оскол</t>
  </si>
  <si>
    <t>"Крытый ледовый каток", Белгородская область, Старооскольский городской округ, г. Старый Оскол, ул. Центральная, земельный участок 3.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</si>
  <si>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</si>
  <si>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Обустройство подходов к памп-треку г.Старый Оскол, мкр.Зеленый лог, парк "Зеленый лог"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</si>
  <si>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</si>
  <si>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</si>
  <si>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0300</t>
  </si>
  <si>
    <t>0314</t>
  </si>
  <si>
    <t>Установка блоков ФБС для устройства 17 укрытий в Старооскольском городском округе</t>
  </si>
  <si>
    <t>Капитальный ремонт бассейна МБДОУ ДС №72 "Акварель", мкр. Лесной, д.20</t>
  </si>
  <si>
    <t>Строительство подводящих сетей водоснабжения для многодетных семей пер. Горняшка, д.6, 18</t>
  </si>
  <si>
    <t xml:space="preserve">на капитальные вложения и проведение капитальных ремонтов </t>
  </si>
  <si>
    <t>Старооскольского городского округа  за 2024 год</t>
  </si>
  <si>
    <t xml:space="preserve">                                                                                                          Приложение 7</t>
  </si>
  <si>
    <t xml:space="preserve"> всего расходов  </t>
  </si>
  <si>
    <t xml:space="preserve">                                                                                                          от 30 мая 2025 г. № 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</si>
</sst>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5">
    <xf numFmtId="0" fontId="0" fillId="0" borderId="0" xfId="0"/>
    <xf numFmtId="49" fontId="3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0" xfId="1" applyFont="1" applyFill="1"/>
    <xf numFmtId="0" fontId="2" fillId="2" borderId="0" xfId="1" applyFont="1" applyFill="1" applyAlignment="1">
      <alignment horizontal="left"/>
    </xf>
    <xf numFmtId="0" fontId="2" fillId="2" borderId="0" xfId="1" applyFont="1" applyFill="1" applyAlignment="1"/>
    <xf numFmtId="0" fontId="5" fillId="2" borderId="0" xfId="1" applyFont="1" applyFill="1"/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wrapText="1"/>
    </xf>
    <xf numFmtId="49" fontId="3" fillId="2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2" fillId="2" borderId="1" xfId="2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/>
    <xf numFmtId="164" fontId="3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/>
    <xf numFmtId="0" fontId="3" fillId="2" borderId="1" xfId="0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164" fontId="5" fillId="2" borderId="0" xfId="0" applyNumberFormat="1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49" fontId="2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3" fillId="2" borderId="1" xfId="1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0" xfId="0" applyAlignment="1"/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140"/>
  <sheetViews>
    <sheetView tabSelected="1" view="pageBreakPreview" zoomScaleNormal="100" zoomScaleSheetLayoutView="100" workbookViewId="0">
      <selection activeCell="F13" sqref="F13:F14"/>
    </sheetView>
  </sheetViews>
  <sheetFormatPr defaultRowHeight="15.75" x14ac:dyDescent="0.25"/>
  <cols>
    <col min="1" max="1" width="7" style="17" customWidth="1"/>
    <col min="2" max="2" width="12.75" style="17" customWidth="1"/>
    <col min="3" max="3" width="6.25" style="17" customWidth="1"/>
    <col min="4" max="4" width="57.875" style="70" customWidth="1"/>
    <col min="5" max="5" width="13" style="71" customWidth="1"/>
    <col min="6" max="6" width="11.875" style="71" customWidth="1"/>
    <col min="7" max="7" width="12.25" style="71" customWidth="1"/>
    <col min="8" max="8" width="12.875" style="20" customWidth="1"/>
    <col min="9" max="9" width="10.875" style="20" customWidth="1"/>
    <col min="10" max="10" width="10.125" style="20" customWidth="1"/>
    <col min="11" max="16384" width="9" style="20"/>
  </cols>
  <sheetData>
    <row r="1" spans="1:10" s="16" customFormat="1" ht="16.5" x14ac:dyDescent="0.25">
      <c r="A1" s="13"/>
      <c r="B1" s="13"/>
      <c r="C1" s="13"/>
      <c r="D1" s="14" t="s">
        <v>173</v>
      </c>
      <c r="E1" s="15"/>
      <c r="F1" s="15"/>
      <c r="G1" s="15"/>
    </row>
    <row r="2" spans="1:10" s="16" customFormat="1" ht="16.5" x14ac:dyDescent="0.25">
      <c r="A2" s="13"/>
      <c r="B2" s="13"/>
      <c r="C2" s="13"/>
      <c r="D2" s="14" t="s">
        <v>56</v>
      </c>
      <c r="E2" s="15"/>
      <c r="F2" s="15"/>
      <c r="G2" s="15"/>
    </row>
    <row r="3" spans="1:10" s="16" customFormat="1" ht="16.5" x14ac:dyDescent="0.25">
      <c r="A3" s="13"/>
      <c r="B3" s="13"/>
      <c r="C3" s="13"/>
      <c r="D3" s="14" t="s">
        <v>57</v>
      </c>
      <c r="E3" s="15"/>
      <c r="F3" s="15"/>
      <c r="G3" s="15"/>
    </row>
    <row r="4" spans="1:10" ht="16.5" x14ac:dyDescent="0.25">
      <c r="D4" s="93" t="s">
        <v>175</v>
      </c>
      <c r="E4" s="94"/>
      <c r="F4" s="94"/>
      <c r="G4" s="94"/>
    </row>
    <row r="5" spans="1:10" ht="16.5" x14ac:dyDescent="0.25">
      <c r="D5" s="82"/>
      <c r="E5" s="82"/>
      <c r="F5" s="82"/>
      <c r="G5" s="82"/>
    </row>
    <row r="6" spans="1:10" ht="16.5" x14ac:dyDescent="0.25">
      <c r="A6" s="81" t="s">
        <v>0</v>
      </c>
      <c r="B6" s="81"/>
      <c r="C6" s="81"/>
      <c r="D6" s="81"/>
      <c r="E6" s="81"/>
      <c r="F6" s="81"/>
      <c r="G6" s="81"/>
    </row>
    <row r="7" spans="1:10" ht="16.5" x14ac:dyDescent="0.25">
      <c r="A7" s="83" t="s">
        <v>171</v>
      </c>
      <c r="B7" s="83"/>
      <c r="C7" s="83"/>
      <c r="D7" s="83"/>
      <c r="E7" s="83"/>
      <c r="F7" s="83"/>
      <c r="G7" s="83"/>
    </row>
    <row r="8" spans="1:10" s="21" customFormat="1" ht="16.5" x14ac:dyDescent="0.25">
      <c r="A8" s="83" t="s">
        <v>54</v>
      </c>
      <c r="B8" s="83"/>
      <c r="C8" s="83"/>
      <c r="D8" s="83"/>
      <c r="E8" s="83"/>
      <c r="F8" s="83"/>
      <c r="G8" s="83"/>
    </row>
    <row r="9" spans="1:10" s="21" customFormat="1" ht="16.5" x14ac:dyDescent="0.25">
      <c r="A9" s="83" t="s">
        <v>172</v>
      </c>
      <c r="B9" s="83"/>
      <c r="C9" s="83"/>
      <c r="D9" s="83"/>
      <c r="E9" s="83"/>
      <c r="F9" s="83"/>
      <c r="G9" s="83"/>
    </row>
    <row r="10" spans="1:10" s="21" customFormat="1" ht="16.5" x14ac:dyDescent="0.25">
      <c r="A10" s="81"/>
      <c r="B10" s="81"/>
      <c r="C10" s="81"/>
      <c r="D10" s="81"/>
      <c r="E10" s="81"/>
      <c r="F10" s="81"/>
      <c r="G10" s="81"/>
    </row>
    <row r="11" spans="1:10" ht="16.5" x14ac:dyDescent="0.25">
      <c r="A11" s="19"/>
      <c r="B11" s="19"/>
      <c r="C11" s="19"/>
      <c r="D11" s="18"/>
      <c r="E11" s="22"/>
      <c r="F11" s="22"/>
      <c r="G11" s="23" t="s">
        <v>1</v>
      </c>
    </row>
    <row r="12" spans="1:10" ht="29.25" customHeight="1" x14ac:dyDescent="0.25">
      <c r="A12" s="84" t="s">
        <v>2</v>
      </c>
      <c r="B12" s="84"/>
      <c r="C12" s="84"/>
      <c r="D12" s="85" t="s">
        <v>50</v>
      </c>
      <c r="E12" s="85" t="s">
        <v>174</v>
      </c>
      <c r="F12" s="84" t="s">
        <v>3</v>
      </c>
      <c r="G12" s="84"/>
    </row>
    <row r="13" spans="1:10" ht="40.5" customHeight="1" x14ac:dyDescent="0.25">
      <c r="A13" s="85" t="s">
        <v>44</v>
      </c>
      <c r="B13" s="85" t="s">
        <v>4</v>
      </c>
      <c r="C13" s="85" t="s">
        <v>5</v>
      </c>
      <c r="D13" s="85"/>
      <c r="E13" s="85"/>
      <c r="F13" s="85" t="s">
        <v>6</v>
      </c>
      <c r="G13" s="85" t="s">
        <v>7</v>
      </c>
    </row>
    <row r="14" spans="1:10" ht="60.75" customHeight="1" x14ac:dyDescent="0.25">
      <c r="A14" s="85"/>
      <c r="B14" s="85"/>
      <c r="C14" s="85"/>
      <c r="D14" s="85"/>
      <c r="E14" s="85"/>
      <c r="F14" s="85"/>
      <c r="G14" s="85"/>
    </row>
    <row r="15" spans="1:10" ht="16.5" x14ac:dyDescent="0.25">
      <c r="A15" s="24">
        <v>1</v>
      </c>
      <c r="B15" s="24">
        <v>2</v>
      </c>
      <c r="C15" s="24">
        <v>3</v>
      </c>
      <c r="D15" s="24">
        <v>4</v>
      </c>
      <c r="E15" s="24">
        <v>5</v>
      </c>
      <c r="F15" s="24">
        <v>6</v>
      </c>
      <c r="G15" s="24">
        <v>7</v>
      </c>
    </row>
    <row r="16" spans="1:10" s="26" customFormat="1" ht="24.75" customHeight="1" x14ac:dyDescent="0.25">
      <c r="A16" s="86" t="s">
        <v>60</v>
      </c>
      <c r="B16" s="86"/>
      <c r="C16" s="86"/>
      <c r="D16" s="86"/>
      <c r="E16" s="25">
        <f>SUM(F16+G16)</f>
        <v>1689451.9</v>
      </c>
      <c r="F16" s="25">
        <f>F17+F56</f>
        <v>746629.79999999981</v>
      </c>
      <c r="G16" s="25">
        <f>G17+G56</f>
        <v>942822.1</v>
      </c>
      <c r="I16" s="27"/>
      <c r="J16" s="27"/>
    </row>
    <row r="17" spans="1:10" s="26" customFormat="1" ht="25.5" customHeight="1" x14ac:dyDescent="0.25">
      <c r="A17" s="87" t="s">
        <v>70</v>
      </c>
      <c r="B17" s="87"/>
      <c r="C17" s="87"/>
      <c r="D17" s="87"/>
      <c r="E17" s="28">
        <f t="shared" ref="E17:E51" si="0">F17+G17</f>
        <v>473508.09999999986</v>
      </c>
      <c r="F17" s="28">
        <f>F44+F49+F25+F21+F46+F18</f>
        <v>462367.09999999986</v>
      </c>
      <c r="G17" s="28">
        <f>G44+G49+G25+G21+G46</f>
        <v>11141</v>
      </c>
      <c r="I17" s="27"/>
      <c r="J17" s="27"/>
    </row>
    <row r="18" spans="1:10" s="26" customFormat="1" ht="40.5" customHeight="1" x14ac:dyDescent="0.25">
      <c r="A18" s="1" t="s">
        <v>166</v>
      </c>
      <c r="B18" s="29"/>
      <c r="C18" s="29"/>
      <c r="D18" s="29" t="s">
        <v>164</v>
      </c>
      <c r="E18" s="28">
        <f t="shared" si="0"/>
        <v>1737.3</v>
      </c>
      <c r="F18" s="28">
        <f>F19</f>
        <v>1737.3</v>
      </c>
      <c r="G18" s="28"/>
      <c r="I18" s="27"/>
      <c r="J18" s="27"/>
    </row>
    <row r="19" spans="1:10" s="26" customFormat="1" ht="39" customHeight="1" x14ac:dyDescent="0.25">
      <c r="A19" s="1" t="s">
        <v>167</v>
      </c>
      <c r="B19" s="29"/>
      <c r="C19" s="29"/>
      <c r="D19" s="29" t="s">
        <v>165</v>
      </c>
      <c r="E19" s="28">
        <f t="shared" si="0"/>
        <v>1737.3</v>
      </c>
      <c r="F19" s="28">
        <f>F20</f>
        <v>1737.3</v>
      </c>
      <c r="G19" s="28"/>
      <c r="I19" s="27"/>
      <c r="J19" s="27"/>
    </row>
    <row r="20" spans="1:10" s="26" customFormat="1" ht="44.25" customHeight="1" x14ac:dyDescent="0.25">
      <c r="A20" s="9" t="s">
        <v>167</v>
      </c>
      <c r="B20" s="9" t="s">
        <v>123</v>
      </c>
      <c r="C20" s="9" t="s">
        <v>13</v>
      </c>
      <c r="D20" s="30" t="s">
        <v>168</v>
      </c>
      <c r="E20" s="31">
        <f t="shared" si="0"/>
        <v>1737.3</v>
      </c>
      <c r="F20" s="31">
        <v>1737.3</v>
      </c>
      <c r="G20" s="31"/>
      <c r="I20" s="27"/>
      <c r="J20" s="27"/>
    </row>
    <row r="21" spans="1:10" s="26" customFormat="1" ht="27.75" customHeight="1" x14ac:dyDescent="0.25">
      <c r="A21" s="1" t="s">
        <v>8</v>
      </c>
      <c r="B21" s="1"/>
      <c r="C21" s="1"/>
      <c r="D21" s="10" t="s">
        <v>9</v>
      </c>
      <c r="E21" s="28">
        <f>F21+G21</f>
        <v>5596.1</v>
      </c>
      <c r="F21" s="28">
        <f>F22</f>
        <v>5596.1</v>
      </c>
      <c r="G21" s="28"/>
      <c r="I21" s="27"/>
      <c r="J21" s="27"/>
    </row>
    <row r="22" spans="1:10" s="26" customFormat="1" ht="25.5" customHeight="1" x14ac:dyDescent="0.25">
      <c r="A22" s="1" t="s">
        <v>10</v>
      </c>
      <c r="B22" s="1"/>
      <c r="C22" s="1"/>
      <c r="D22" s="10" t="s">
        <v>11</v>
      </c>
      <c r="E22" s="28">
        <f>F22+G22</f>
        <v>5596.1</v>
      </c>
      <c r="F22" s="28">
        <f>F23+F24</f>
        <v>5596.1</v>
      </c>
      <c r="G22" s="28"/>
      <c r="I22" s="27"/>
      <c r="J22" s="27"/>
    </row>
    <row r="23" spans="1:10" s="26" customFormat="1" ht="54.75" customHeight="1" x14ac:dyDescent="0.25">
      <c r="A23" s="9" t="s">
        <v>10</v>
      </c>
      <c r="B23" s="9" t="s">
        <v>81</v>
      </c>
      <c r="C23" s="9" t="s">
        <v>13</v>
      </c>
      <c r="D23" s="30" t="s">
        <v>80</v>
      </c>
      <c r="E23" s="31">
        <f>F23+G23</f>
        <v>2344.6999999999998</v>
      </c>
      <c r="F23" s="31">
        <v>2344.6999999999998</v>
      </c>
      <c r="G23" s="31"/>
      <c r="I23" s="27"/>
      <c r="J23" s="27"/>
    </row>
    <row r="24" spans="1:10" s="26" customFormat="1" ht="33.75" customHeight="1" x14ac:dyDescent="0.25">
      <c r="A24" s="9" t="s">
        <v>10</v>
      </c>
      <c r="B24" s="9" t="s">
        <v>81</v>
      </c>
      <c r="C24" s="9" t="s">
        <v>13</v>
      </c>
      <c r="D24" s="30" t="s">
        <v>93</v>
      </c>
      <c r="E24" s="31">
        <f>F24+G24</f>
        <v>3251.4</v>
      </c>
      <c r="F24" s="31">
        <f>5200-1805-143.6</f>
        <v>3251.4</v>
      </c>
      <c r="G24" s="31"/>
      <c r="I24" s="27"/>
      <c r="J24" s="27"/>
    </row>
    <row r="25" spans="1:10" s="26" customFormat="1" ht="27.75" customHeight="1" x14ac:dyDescent="0.25">
      <c r="A25" s="32" t="s">
        <v>14</v>
      </c>
      <c r="B25" s="9"/>
      <c r="C25" s="9"/>
      <c r="D25" s="33" t="s">
        <v>15</v>
      </c>
      <c r="E25" s="28">
        <f t="shared" si="0"/>
        <v>62741.3</v>
      </c>
      <c r="F25" s="28">
        <f>F35+F26</f>
        <v>51600.3</v>
      </c>
      <c r="G25" s="28">
        <f>G35+G26</f>
        <v>11141</v>
      </c>
      <c r="I25" s="27"/>
      <c r="J25" s="27"/>
    </row>
    <row r="26" spans="1:10" s="26" customFormat="1" ht="27.75" customHeight="1" x14ac:dyDescent="0.25">
      <c r="A26" s="32" t="s">
        <v>41</v>
      </c>
      <c r="B26" s="34"/>
      <c r="C26" s="34"/>
      <c r="D26" s="33" t="s">
        <v>42</v>
      </c>
      <c r="E26" s="28">
        <f t="shared" si="0"/>
        <v>17560.8</v>
      </c>
      <c r="F26" s="28">
        <f>F29+F27+F28+F33+F30+F31+F34+F32</f>
        <v>17560.8</v>
      </c>
      <c r="G26" s="28"/>
      <c r="I26" s="27"/>
      <c r="J26" s="27"/>
    </row>
    <row r="27" spans="1:10" s="26" customFormat="1" ht="31.5" customHeight="1" x14ac:dyDescent="0.25">
      <c r="A27" s="3" t="s">
        <v>41</v>
      </c>
      <c r="B27" s="3" t="s">
        <v>82</v>
      </c>
      <c r="C27" s="3" t="s">
        <v>12</v>
      </c>
      <c r="D27" s="2" t="s">
        <v>83</v>
      </c>
      <c r="E27" s="31">
        <f t="shared" ref="E27:E34" si="1">F27+G27</f>
        <v>403.4</v>
      </c>
      <c r="F27" s="31">
        <v>403.4</v>
      </c>
      <c r="G27" s="31"/>
      <c r="I27" s="27"/>
      <c r="J27" s="27"/>
    </row>
    <row r="28" spans="1:10" s="26" customFormat="1" ht="31.5" customHeight="1" x14ac:dyDescent="0.25">
      <c r="A28" s="3" t="s">
        <v>41</v>
      </c>
      <c r="B28" s="3" t="s">
        <v>82</v>
      </c>
      <c r="C28" s="3" t="s">
        <v>12</v>
      </c>
      <c r="D28" s="2" t="s">
        <v>84</v>
      </c>
      <c r="E28" s="31">
        <f t="shared" si="1"/>
        <v>96.1</v>
      </c>
      <c r="F28" s="31">
        <v>96.1</v>
      </c>
      <c r="G28" s="31"/>
      <c r="I28" s="27"/>
      <c r="J28" s="27"/>
    </row>
    <row r="29" spans="1:10" s="26" customFormat="1" ht="40.5" customHeight="1" x14ac:dyDescent="0.25">
      <c r="A29" s="3" t="s">
        <v>41</v>
      </c>
      <c r="B29" s="3" t="s">
        <v>82</v>
      </c>
      <c r="C29" s="3" t="s">
        <v>12</v>
      </c>
      <c r="D29" s="2" t="s">
        <v>107</v>
      </c>
      <c r="E29" s="31">
        <f t="shared" si="1"/>
        <v>1118.0999999999999</v>
      </c>
      <c r="F29" s="31">
        <f>1286.1-168</f>
        <v>1118.0999999999999</v>
      </c>
      <c r="G29" s="31"/>
      <c r="I29" s="27"/>
      <c r="J29" s="27"/>
    </row>
    <row r="30" spans="1:10" s="26" customFormat="1" ht="33.75" customHeight="1" x14ac:dyDescent="0.25">
      <c r="A30" s="3" t="s">
        <v>41</v>
      </c>
      <c r="B30" s="3" t="s">
        <v>82</v>
      </c>
      <c r="C30" s="3" t="s">
        <v>12</v>
      </c>
      <c r="D30" s="2" t="s">
        <v>130</v>
      </c>
      <c r="E30" s="31">
        <f>F30+G30</f>
        <v>9153.7999999999993</v>
      </c>
      <c r="F30" s="31">
        <f>3500+3500+2153.8</f>
        <v>9153.7999999999993</v>
      </c>
      <c r="G30" s="31"/>
      <c r="I30" s="27"/>
      <c r="J30" s="27"/>
    </row>
    <row r="31" spans="1:10" s="26" customFormat="1" ht="34.5" customHeight="1" x14ac:dyDescent="0.25">
      <c r="A31" s="3" t="s">
        <v>41</v>
      </c>
      <c r="B31" s="3" t="s">
        <v>82</v>
      </c>
      <c r="C31" s="3" t="s">
        <v>12</v>
      </c>
      <c r="D31" s="2" t="s">
        <v>155</v>
      </c>
      <c r="E31" s="31">
        <f>F31+G31</f>
        <v>2919.6</v>
      </c>
      <c r="F31" s="31">
        <v>2919.6</v>
      </c>
      <c r="G31" s="31"/>
      <c r="I31" s="27"/>
      <c r="J31" s="27"/>
    </row>
    <row r="32" spans="1:10" s="26" customFormat="1" ht="38.25" customHeight="1" x14ac:dyDescent="0.25">
      <c r="A32" s="3" t="s">
        <v>41</v>
      </c>
      <c r="B32" s="3" t="s">
        <v>82</v>
      </c>
      <c r="C32" s="3" t="s">
        <v>12</v>
      </c>
      <c r="D32" s="2" t="s">
        <v>170</v>
      </c>
      <c r="E32" s="31">
        <f>F32+G32</f>
        <v>1052.3</v>
      </c>
      <c r="F32" s="31">
        <v>1052.3</v>
      </c>
      <c r="G32" s="31"/>
      <c r="I32" s="27"/>
      <c r="J32" s="27"/>
    </row>
    <row r="33" spans="1:10" s="26" customFormat="1" ht="39" customHeight="1" x14ac:dyDescent="0.25">
      <c r="A33" s="3" t="s">
        <v>41</v>
      </c>
      <c r="B33" s="3" t="s">
        <v>123</v>
      </c>
      <c r="C33" s="3" t="s">
        <v>12</v>
      </c>
      <c r="D33" s="2" t="s">
        <v>134</v>
      </c>
      <c r="E33" s="31">
        <f t="shared" si="1"/>
        <v>1829.7</v>
      </c>
      <c r="F33" s="31">
        <f>1829.7</f>
        <v>1829.7</v>
      </c>
      <c r="G33" s="31"/>
      <c r="I33" s="27"/>
      <c r="J33" s="27"/>
    </row>
    <row r="34" spans="1:10" s="26" customFormat="1" ht="39" customHeight="1" x14ac:dyDescent="0.25">
      <c r="A34" s="3" t="s">
        <v>41</v>
      </c>
      <c r="B34" s="3" t="s">
        <v>123</v>
      </c>
      <c r="C34" s="3" t="s">
        <v>12</v>
      </c>
      <c r="D34" s="2" t="s">
        <v>160</v>
      </c>
      <c r="E34" s="31">
        <f t="shared" si="1"/>
        <v>987.8</v>
      </c>
      <c r="F34" s="31">
        <v>987.8</v>
      </c>
      <c r="G34" s="31"/>
      <c r="I34" s="27"/>
      <c r="J34" s="27"/>
    </row>
    <row r="35" spans="1:10" s="26" customFormat="1" ht="28.5" customHeight="1" x14ac:dyDescent="0.25">
      <c r="A35" s="32" t="s">
        <v>16</v>
      </c>
      <c r="B35" s="32"/>
      <c r="C35" s="32"/>
      <c r="D35" s="33" t="s">
        <v>17</v>
      </c>
      <c r="E35" s="28">
        <f t="shared" si="0"/>
        <v>45180.5</v>
      </c>
      <c r="F35" s="28">
        <f>SUM(F36:F42)</f>
        <v>34039.5</v>
      </c>
      <c r="G35" s="28">
        <f>SUM(G36:G42)</f>
        <v>11141</v>
      </c>
      <c r="I35" s="27"/>
      <c r="J35" s="27"/>
    </row>
    <row r="36" spans="1:10" s="26" customFormat="1" ht="53.25" customHeight="1" x14ac:dyDescent="0.25">
      <c r="A36" s="3" t="s">
        <v>16</v>
      </c>
      <c r="B36" s="3" t="s">
        <v>140</v>
      </c>
      <c r="C36" s="3" t="s">
        <v>13</v>
      </c>
      <c r="D36" s="2" t="s">
        <v>129</v>
      </c>
      <c r="E36" s="31">
        <f t="shared" si="0"/>
        <v>10542</v>
      </c>
      <c r="F36" s="31">
        <v>7211.4</v>
      </c>
      <c r="G36" s="31">
        <v>3330.6</v>
      </c>
      <c r="I36" s="27"/>
      <c r="J36" s="27"/>
    </row>
    <row r="37" spans="1:10" s="26" customFormat="1" ht="38.25" customHeight="1" x14ac:dyDescent="0.25">
      <c r="A37" s="3" t="s">
        <v>16</v>
      </c>
      <c r="B37" s="3" t="s">
        <v>141</v>
      </c>
      <c r="C37" s="3" t="s">
        <v>13</v>
      </c>
      <c r="D37" s="2" t="s">
        <v>105</v>
      </c>
      <c r="E37" s="31">
        <f t="shared" si="0"/>
        <v>7581.5</v>
      </c>
      <c r="F37" s="31">
        <f>3207.7+4790-1511.5-135.2-999.5</f>
        <v>5351.5</v>
      </c>
      <c r="G37" s="31">
        <v>2230</v>
      </c>
      <c r="I37" s="27"/>
      <c r="J37" s="27"/>
    </row>
    <row r="38" spans="1:10" s="26" customFormat="1" ht="39.75" customHeight="1" x14ac:dyDescent="0.25">
      <c r="A38" s="3" t="s">
        <v>16</v>
      </c>
      <c r="B38" s="3" t="s">
        <v>142</v>
      </c>
      <c r="C38" s="3" t="s">
        <v>12</v>
      </c>
      <c r="D38" s="2" t="s">
        <v>124</v>
      </c>
      <c r="E38" s="31">
        <f t="shared" si="0"/>
        <v>12379.9</v>
      </c>
      <c r="F38" s="31">
        <v>9459.7999999999993</v>
      </c>
      <c r="G38" s="31">
        <f>3350-429.8-0.1</f>
        <v>2920.1</v>
      </c>
      <c r="I38" s="27"/>
      <c r="J38" s="27"/>
    </row>
    <row r="39" spans="1:10" s="26" customFormat="1" ht="38.25" customHeight="1" x14ac:dyDescent="0.25">
      <c r="A39" s="3" t="s">
        <v>16</v>
      </c>
      <c r="B39" s="3" t="s">
        <v>143</v>
      </c>
      <c r="C39" s="3" t="s">
        <v>12</v>
      </c>
      <c r="D39" s="2" t="s">
        <v>125</v>
      </c>
      <c r="E39" s="31">
        <f t="shared" si="0"/>
        <v>11747.2</v>
      </c>
      <c r="F39" s="31">
        <v>9086.9</v>
      </c>
      <c r="G39" s="31">
        <v>2660.3</v>
      </c>
      <c r="I39" s="27"/>
      <c r="J39" s="27"/>
    </row>
    <row r="40" spans="1:10" s="26" customFormat="1" ht="38.25" customHeight="1" x14ac:dyDescent="0.25">
      <c r="A40" s="9" t="s">
        <v>16</v>
      </c>
      <c r="B40" s="9" t="s">
        <v>87</v>
      </c>
      <c r="C40" s="9" t="s">
        <v>12</v>
      </c>
      <c r="D40" s="35" t="s">
        <v>104</v>
      </c>
      <c r="E40" s="31">
        <f t="shared" si="0"/>
        <v>935.9</v>
      </c>
      <c r="F40" s="31">
        <v>935.9</v>
      </c>
      <c r="G40" s="31"/>
      <c r="I40" s="27"/>
      <c r="J40" s="27"/>
    </row>
    <row r="41" spans="1:10" s="26" customFormat="1" ht="39" customHeight="1" x14ac:dyDescent="0.25">
      <c r="A41" s="9" t="s">
        <v>16</v>
      </c>
      <c r="B41" s="9" t="s">
        <v>87</v>
      </c>
      <c r="C41" s="9" t="s">
        <v>12</v>
      </c>
      <c r="D41" s="35" t="s">
        <v>148</v>
      </c>
      <c r="E41" s="31">
        <f t="shared" si="0"/>
        <v>1798.1</v>
      </c>
      <c r="F41" s="31">
        <f>2009.6-31-180.5</f>
        <v>1798.1</v>
      </c>
      <c r="G41" s="31"/>
      <c r="I41" s="27"/>
      <c r="J41" s="27"/>
    </row>
    <row r="42" spans="1:10" s="26" customFormat="1" ht="38.25" customHeight="1" x14ac:dyDescent="0.25">
      <c r="A42" s="9" t="s">
        <v>16</v>
      </c>
      <c r="B42" s="9" t="s">
        <v>87</v>
      </c>
      <c r="C42" s="9" t="s">
        <v>12</v>
      </c>
      <c r="D42" s="4" t="s">
        <v>86</v>
      </c>
      <c r="E42" s="31">
        <f t="shared" si="0"/>
        <v>195.9</v>
      </c>
      <c r="F42" s="31">
        <v>195.9</v>
      </c>
      <c r="G42" s="31"/>
      <c r="I42" s="27"/>
      <c r="J42" s="27"/>
    </row>
    <row r="43" spans="1:10" s="26" customFormat="1" ht="25.5" customHeight="1" x14ac:dyDescent="0.25">
      <c r="A43" s="1" t="s">
        <v>18</v>
      </c>
      <c r="B43" s="32"/>
      <c r="C43" s="1"/>
      <c r="D43" s="33" t="s">
        <v>19</v>
      </c>
      <c r="E43" s="28">
        <f>F43+G43</f>
        <v>971.1</v>
      </c>
      <c r="F43" s="28">
        <f>F44</f>
        <v>971.1</v>
      </c>
      <c r="G43" s="28"/>
      <c r="I43" s="27"/>
      <c r="J43" s="27"/>
    </row>
    <row r="44" spans="1:10" s="26" customFormat="1" ht="26.25" customHeight="1" x14ac:dyDescent="0.25">
      <c r="A44" s="1" t="s">
        <v>75</v>
      </c>
      <c r="B44" s="1"/>
      <c r="C44" s="1"/>
      <c r="D44" s="36" t="s">
        <v>76</v>
      </c>
      <c r="E44" s="25">
        <f t="shared" si="0"/>
        <v>971.1</v>
      </c>
      <c r="F44" s="25">
        <f>F45</f>
        <v>971.1</v>
      </c>
      <c r="G44" s="25"/>
      <c r="I44" s="27"/>
      <c r="J44" s="27"/>
    </row>
    <row r="45" spans="1:10" s="26" customFormat="1" ht="38.25" customHeight="1" x14ac:dyDescent="0.25">
      <c r="A45" s="9" t="s">
        <v>75</v>
      </c>
      <c r="B45" s="9" t="s">
        <v>92</v>
      </c>
      <c r="C45" s="9" t="s">
        <v>13</v>
      </c>
      <c r="D45" s="2" t="s">
        <v>132</v>
      </c>
      <c r="E45" s="37">
        <f t="shared" si="0"/>
        <v>971.1</v>
      </c>
      <c r="F45" s="37">
        <f>960.4+39.6-28.9</f>
        <v>971.1</v>
      </c>
      <c r="G45" s="25"/>
      <c r="I45" s="27"/>
      <c r="J45" s="27"/>
    </row>
    <row r="46" spans="1:10" s="26" customFormat="1" ht="27.75" customHeight="1" x14ac:dyDescent="0.25">
      <c r="A46" s="1" t="s">
        <v>23</v>
      </c>
      <c r="B46" s="1"/>
      <c r="C46" s="1"/>
      <c r="D46" s="10" t="s">
        <v>24</v>
      </c>
      <c r="E46" s="25">
        <f>F46+G46</f>
        <v>10770.1</v>
      </c>
      <c r="F46" s="25">
        <f>F47</f>
        <v>10770.1</v>
      </c>
      <c r="G46" s="25"/>
      <c r="I46" s="27"/>
      <c r="J46" s="27"/>
    </row>
    <row r="47" spans="1:10" s="26" customFormat="1" ht="27.75" customHeight="1" x14ac:dyDescent="0.25">
      <c r="A47" s="1" t="s">
        <v>25</v>
      </c>
      <c r="B47" s="1"/>
      <c r="C47" s="1"/>
      <c r="D47" s="10" t="s">
        <v>26</v>
      </c>
      <c r="E47" s="25">
        <f>F47+G47</f>
        <v>10770.1</v>
      </c>
      <c r="F47" s="25">
        <f>F48</f>
        <v>10770.1</v>
      </c>
      <c r="G47" s="25"/>
      <c r="I47" s="27"/>
      <c r="J47" s="27"/>
    </row>
    <row r="48" spans="1:10" s="26" customFormat="1" ht="54.75" customHeight="1" x14ac:dyDescent="0.25">
      <c r="A48" s="9" t="s">
        <v>25</v>
      </c>
      <c r="B48" s="9" t="s">
        <v>88</v>
      </c>
      <c r="C48" s="9" t="s">
        <v>12</v>
      </c>
      <c r="D48" s="2" t="s">
        <v>156</v>
      </c>
      <c r="E48" s="37">
        <f>F48+G48</f>
        <v>10770.1</v>
      </c>
      <c r="F48" s="37">
        <v>10770.1</v>
      </c>
      <c r="G48" s="25"/>
      <c r="I48" s="27"/>
      <c r="J48" s="27"/>
    </row>
    <row r="49" spans="1:251" s="26" customFormat="1" ht="25.5" customHeight="1" x14ac:dyDescent="0.25">
      <c r="A49" s="1" t="s">
        <v>65</v>
      </c>
      <c r="B49" s="38"/>
      <c r="C49" s="39"/>
      <c r="D49" s="10" t="s">
        <v>66</v>
      </c>
      <c r="E49" s="25">
        <f t="shared" si="0"/>
        <v>391692.19999999995</v>
      </c>
      <c r="F49" s="25">
        <f>F50+F53</f>
        <v>391692.19999999995</v>
      </c>
      <c r="G49" s="25"/>
      <c r="I49" s="27"/>
      <c r="J49" s="27"/>
    </row>
    <row r="50" spans="1:251" s="26" customFormat="1" ht="25.5" customHeight="1" x14ac:dyDescent="0.25">
      <c r="A50" s="1" t="s">
        <v>67</v>
      </c>
      <c r="B50" s="38"/>
      <c r="C50" s="39"/>
      <c r="D50" s="34" t="s">
        <v>68</v>
      </c>
      <c r="E50" s="25">
        <f t="shared" si="0"/>
        <v>361989.6</v>
      </c>
      <c r="F50" s="25">
        <f>F51+F52</f>
        <v>361989.6</v>
      </c>
      <c r="G50" s="25"/>
      <c r="I50" s="27"/>
      <c r="J50" s="27"/>
    </row>
    <row r="51" spans="1:251" s="26" customFormat="1" ht="87" customHeight="1" x14ac:dyDescent="0.25">
      <c r="A51" s="40">
        <v>1102</v>
      </c>
      <c r="B51" s="3" t="s">
        <v>69</v>
      </c>
      <c r="C51" s="40">
        <v>400</v>
      </c>
      <c r="D51" s="35" t="s">
        <v>154</v>
      </c>
      <c r="E51" s="37">
        <f t="shared" si="0"/>
        <v>15489.6</v>
      </c>
      <c r="F51" s="37">
        <v>15489.6</v>
      </c>
      <c r="G51" s="31"/>
      <c r="I51" s="27"/>
      <c r="J51" s="27"/>
    </row>
    <row r="52" spans="1:251" s="26" customFormat="1" ht="55.5" customHeight="1" x14ac:dyDescent="0.25">
      <c r="A52" s="40">
        <v>1102</v>
      </c>
      <c r="B52" s="3" t="s">
        <v>91</v>
      </c>
      <c r="C52" s="40">
        <v>400</v>
      </c>
      <c r="D52" s="35" t="s">
        <v>161</v>
      </c>
      <c r="E52" s="37">
        <f t="shared" ref="E52:E64" si="2">F52+G52</f>
        <v>346500</v>
      </c>
      <c r="F52" s="37">
        <f>350000-3500</f>
        <v>346500</v>
      </c>
      <c r="G52" s="31"/>
      <c r="I52" s="27"/>
      <c r="J52" s="27"/>
    </row>
    <row r="53" spans="1:251" s="26" customFormat="1" ht="36.75" customHeight="1" x14ac:dyDescent="0.25">
      <c r="A53" s="6" t="s">
        <v>78</v>
      </c>
      <c r="B53" s="1"/>
      <c r="C53" s="6"/>
      <c r="D53" s="29" t="s">
        <v>79</v>
      </c>
      <c r="E53" s="25">
        <f t="shared" si="2"/>
        <v>29702.6</v>
      </c>
      <c r="F53" s="25">
        <f>F54+F55</f>
        <v>29702.6</v>
      </c>
      <c r="G53" s="25"/>
      <c r="I53" s="27"/>
      <c r="J53" s="27"/>
    </row>
    <row r="54" spans="1:251" s="26" customFormat="1" ht="43.5" customHeight="1" x14ac:dyDescent="0.25">
      <c r="A54" s="40">
        <v>1105</v>
      </c>
      <c r="B54" s="3" t="s">
        <v>91</v>
      </c>
      <c r="C54" s="40">
        <v>400</v>
      </c>
      <c r="D54" s="41" t="s">
        <v>103</v>
      </c>
      <c r="E54" s="37">
        <f t="shared" si="2"/>
        <v>24000</v>
      </c>
      <c r="F54" s="37">
        <v>24000</v>
      </c>
      <c r="G54" s="31"/>
      <c r="I54" s="27"/>
      <c r="J54" s="27"/>
    </row>
    <row r="55" spans="1:251" s="26" customFormat="1" ht="57" customHeight="1" x14ac:dyDescent="0.25">
      <c r="A55" s="40">
        <v>1105</v>
      </c>
      <c r="B55" s="3" t="s">
        <v>91</v>
      </c>
      <c r="C55" s="40">
        <v>400</v>
      </c>
      <c r="D55" s="41" t="s">
        <v>144</v>
      </c>
      <c r="E55" s="37">
        <f t="shared" si="2"/>
        <v>5702.6</v>
      </c>
      <c r="F55" s="37">
        <f>14000-1500-1777-5020.4</f>
        <v>5702.6</v>
      </c>
      <c r="G55" s="31"/>
      <c r="I55" s="27"/>
      <c r="J55" s="27"/>
    </row>
    <row r="56" spans="1:251" s="26" customFormat="1" ht="36" customHeight="1" x14ac:dyDescent="0.25">
      <c r="A56" s="88" t="s">
        <v>62</v>
      </c>
      <c r="B56" s="88"/>
      <c r="C56" s="88"/>
      <c r="D56" s="88"/>
      <c r="E56" s="25">
        <f t="shared" si="2"/>
        <v>1215943.8</v>
      </c>
      <c r="F56" s="25">
        <f>F57+F70+F101+F117</f>
        <v>284262.7</v>
      </c>
      <c r="G56" s="25">
        <f>G57+G70+G101+G117</f>
        <v>931681.1</v>
      </c>
      <c r="I56" s="27"/>
      <c r="J56" s="27"/>
    </row>
    <row r="57" spans="1:251" ht="26.25" customHeight="1" x14ac:dyDescent="0.25">
      <c r="A57" s="32" t="s">
        <v>8</v>
      </c>
      <c r="B57" s="3"/>
      <c r="C57" s="40"/>
      <c r="D57" s="34" t="s">
        <v>9</v>
      </c>
      <c r="E57" s="28">
        <f t="shared" si="2"/>
        <v>830218.60000000009</v>
      </c>
      <c r="F57" s="25">
        <f>F58+F68</f>
        <v>70118.200000000012</v>
      </c>
      <c r="G57" s="25">
        <f>G58</f>
        <v>760100.4</v>
      </c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</row>
    <row r="58" spans="1:251" s="21" customFormat="1" ht="26.25" customHeight="1" x14ac:dyDescent="0.25">
      <c r="A58" s="1" t="s">
        <v>10</v>
      </c>
      <c r="B58" s="43"/>
      <c r="C58" s="43"/>
      <c r="D58" s="29" t="s">
        <v>11</v>
      </c>
      <c r="E58" s="28">
        <f t="shared" si="2"/>
        <v>830158.8</v>
      </c>
      <c r="F58" s="28">
        <f>SUM(F59:F67)</f>
        <v>70058.400000000009</v>
      </c>
      <c r="G58" s="28">
        <f>SUM(G61:G67)</f>
        <v>760100.4</v>
      </c>
      <c r="I58" s="44"/>
      <c r="J58" s="44"/>
    </row>
    <row r="59" spans="1:251" s="21" customFormat="1" ht="39" customHeight="1" x14ac:dyDescent="0.25">
      <c r="A59" s="9" t="s">
        <v>10</v>
      </c>
      <c r="B59" s="3" t="s">
        <v>146</v>
      </c>
      <c r="C59" s="9" t="s">
        <v>13</v>
      </c>
      <c r="D59" s="45" t="s">
        <v>150</v>
      </c>
      <c r="E59" s="37">
        <f t="shared" si="2"/>
        <v>14491.4</v>
      </c>
      <c r="F59" s="37">
        <v>14491.4</v>
      </c>
      <c r="G59" s="31"/>
      <c r="I59" s="44"/>
      <c r="J59" s="44"/>
    </row>
    <row r="60" spans="1:251" s="21" customFormat="1" ht="32.25" customHeight="1" x14ac:dyDescent="0.25">
      <c r="A60" s="9" t="s">
        <v>10</v>
      </c>
      <c r="B60" s="3" t="s">
        <v>146</v>
      </c>
      <c r="C60" s="9" t="s">
        <v>13</v>
      </c>
      <c r="D60" s="45" t="s">
        <v>149</v>
      </c>
      <c r="E60" s="37">
        <f t="shared" si="2"/>
        <v>4906.3</v>
      </c>
      <c r="F60" s="37">
        <v>4906.3</v>
      </c>
      <c r="G60" s="31"/>
      <c r="I60" s="44"/>
      <c r="J60" s="44"/>
    </row>
    <row r="61" spans="1:251" s="21" customFormat="1" ht="27" customHeight="1" x14ac:dyDescent="0.25">
      <c r="A61" s="78" t="s">
        <v>10</v>
      </c>
      <c r="B61" s="5">
        <v>1330244300</v>
      </c>
      <c r="C61" s="78" t="s">
        <v>13</v>
      </c>
      <c r="D61" s="89" t="s">
        <v>35</v>
      </c>
      <c r="E61" s="37">
        <f t="shared" si="2"/>
        <v>4143.3999999999996</v>
      </c>
      <c r="F61" s="37">
        <v>4143.3999999999996</v>
      </c>
      <c r="G61" s="46"/>
      <c r="I61" s="44"/>
      <c r="J61" s="44"/>
    </row>
    <row r="62" spans="1:251" ht="28.5" customHeight="1" x14ac:dyDescent="0.25">
      <c r="A62" s="78"/>
      <c r="B62" s="3" t="s">
        <v>63</v>
      </c>
      <c r="C62" s="78"/>
      <c r="D62" s="89"/>
      <c r="E62" s="37">
        <f t="shared" si="2"/>
        <v>370767.4</v>
      </c>
      <c r="F62" s="37"/>
      <c r="G62" s="31">
        <v>370767.4</v>
      </c>
      <c r="I62" s="47"/>
      <c r="J62" s="47"/>
    </row>
    <row r="63" spans="1:251" ht="29.25" customHeight="1" x14ac:dyDescent="0.25">
      <c r="A63" s="78"/>
      <c r="B63" s="3" t="s">
        <v>64</v>
      </c>
      <c r="C63" s="78"/>
      <c r="D63" s="89"/>
      <c r="E63" s="37">
        <f t="shared" si="2"/>
        <v>27907.200000000001</v>
      </c>
      <c r="F63" s="37">
        <v>27907.200000000001</v>
      </c>
      <c r="G63" s="31"/>
      <c r="I63" s="47"/>
      <c r="J63" s="47"/>
    </row>
    <row r="64" spans="1:251" ht="28.5" customHeight="1" x14ac:dyDescent="0.25">
      <c r="A64" s="78"/>
      <c r="B64" s="3" t="s">
        <v>97</v>
      </c>
      <c r="C64" s="78"/>
      <c r="D64" s="89"/>
      <c r="E64" s="37">
        <f t="shared" si="2"/>
        <v>248931</v>
      </c>
      <c r="F64" s="37"/>
      <c r="G64" s="31">
        <v>248931</v>
      </c>
      <c r="I64" s="47"/>
      <c r="J64" s="47"/>
    </row>
    <row r="65" spans="1:10" ht="55.5" customHeight="1" x14ac:dyDescent="0.25">
      <c r="A65" s="9" t="s">
        <v>10</v>
      </c>
      <c r="B65" s="3" t="s">
        <v>98</v>
      </c>
      <c r="C65" s="9" t="s">
        <v>13</v>
      </c>
      <c r="D65" s="45" t="s">
        <v>71</v>
      </c>
      <c r="E65" s="37">
        <f t="shared" ref="E65:E69" si="3">F65+G65</f>
        <v>150969.89999999997</v>
      </c>
      <c r="F65" s="37">
        <v>10567.9</v>
      </c>
      <c r="G65" s="31">
        <f>151878.4-9615+15903.8-17765.2</f>
        <v>140401.99999999997</v>
      </c>
      <c r="I65" s="47"/>
      <c r="J65" s="47"/>
    </row>
    <row r="66" spans="1:10" ht="52.5" customHeight="1" x14ac:dyDescent="0.25">
      <c r="A66" s="9" t="s">
        <v>10</v>
      </c>
      <c r="B66" s="3" t="s">
        <v>22</v>
      </c>
      <c r="C66" s="9" t="s">
        <v>13</v>
      </c>
      <c r="D66" s="35" t="s">
        <v>135</v>
      </c>
      <c r="E66" s="31">
        <f t="shared" si="3"/>
        <v>3130.4</v>
      </c>
      <c r="F66" s="31">
        <v>3130.4</v>
      </c>
      <c r="G66" s="31"/>
      <c r="I66" s="47"/>
      <c r="J66" s="47"/>
    </row>
    <row r="67" spans="1:10" ht="29.25" customHeight="1" x14ac:dyDescent="0.25">
      <c r="A67" s="9" t="s">
        <v>10</v>
      </c>
      <c r="B67" s="3" t="s">
        <v>22</v>
      </c>
      <c r="C67" s="9" t="s">
        <v>13</v>
      </c>
      <c r="D67" s="35" t="s">
        <v>115</v>
      </c>
      <c r="E67" s="31">
        <f t="shared" si="3"/>
        <v>4911.8</v>
      </c>
      <c r="F67" s="31">
        <v>4911.8</v>
      </c>
      <c r="G67" s="31"/>
      <c r="I67" s="47"/>
      <c r="J67" s="47"/>
    </row>
    <row r="68" spans="1:10" ht="26.25" customHeight="1" x14ac:dyDescent="0.25">
      <c r="A68" s="6" t="s">
        <v>120</v>
      </c>
      <c r="B68" s="1"/>
      <c r="C68" s="6"/>
      <c r="D68" s="7" t="s">
        <v>121</v>
      </c>
      <c r="E68" s="28">
        <f t="shared" si="3"/>
        <v>59.8</v>
      </c>
      <c r="F68" s="28">
        <f>F69</f>
        <v>59.8</v>
      </c>
      <c r="G68" s="28"/>
      <c r="I68" s="47"/>
      <c r="J68" s="47"/>
    </row>
    <row r="69" spans="1:10" ht="39" customHeight="1" x14ac:dyDescent="0.25">
      <c r="A69" s="8" t="s">
        <v>120</v>
      </c>
      <c r="B69" s="9" t="s">
        <v>122</v>
      </c>
      <c r="C69" s="8" t="s">
        <v>13</v>
      </c>
      <c r="D69" s="4" t="s">
        <v>117</v>
      </c>
      <c r="E69" s="31">
        <f t="shared" si="3"/>
        <v>59.8</v>
      </c>
      <c r="F69" s="31">
        <v>59.8</v>
      </c>
      <c r="G69" s="31"/>
      <c r="I69" s="47"/>
      <c r="J69" s="47"/>
    </row>
    <row r="70" spans="1:10" ht="24" customHeight="1" x14ac:dyDescent="0.25">
      <c r="A70" s="32" t="s">
        <v>14</v>
      </c>
      <c r="B70" s="9"/>
      <c r="C70" s="9"/>
      <c r="D70" s="33" t="s">
        <v>15</v>
      </c>
      <c r="E70" s="25">
        <f t="shared" ref="E70:E81" si="4">F70+G70</f>
        <v>320578.89999999997</v>
      </c>
      <c r="F70" s="25">
        <f>F71+F73</f>
        <v>162744.79999999999</v>
      </c>
      <c r="G70" s="25">
        <f>G71+G73</f>
        <v>157834.09999999998</v>
      </c>
      <c r="I70" s="47"/>
      <c r="J70" s="47"/>
    </row>
    <row r="71" spans="1:10" ht="25.5" customHeight="1" x14ac:dyDescent="0.25">
      <c r="A71" s="1" t="s">
        <v>29</v>
      </c>
      <c r="B71" s="1"/>
      <c r="C71" s="1"/>
      <c r="D71" s="10" t="s">
        <v>30</v>
      </c>
      <c r="E71" s="25">
        <f t="shared" si="4"/>
        <v>3784.8</v>
      </c>
      <c r="F71" s="25">
        <f>F72</f>
        <v>3784.8</v>
      </c>
      <c r="G71" s="25"/>
      <c r="I71" s="47"/>
      <c r="J71" s="47"/>
    </row>
    <row r="72" spans="1:10" ht="46.5" customHeight="1" x14ac:dyDescent="0.25">
      <c r="A72" s="9" t="s">
        <v>29</v>
      </c>
      <c r="B72" s="8" t="s">
        <v>123</v>
      </c>
      <c r="C72" s="8" t="s">
        <v>13</v>
      </c>
      <c r="D72" s="11" t="s">
        <v>159</v>
      </c>
      <c r="E72" s="37">
        <f t="shared" si="4"/>
        <v>3784.8</v>
      </c>
      <c r="F72" s="37">
        <v>3784.8</v>
      </c>
      <c r="G72" s="37"/>
      <c r="I72" s="47"/>
      <c r="J72" s="47"/>
    </row>
    <row r="73" spans="1:10" ht="32.25" customHeight="1" x14ac:dyDescent="0.25">
      <c r="A73" s="32" t="s">
        <v>16</v>
      </c>
      <c r="B73" s="32"/>
      <c r="C73" s="32"/>
      <c r="D73" s="33" t="s">
        <v>17</v>
      </c>
      <c r="E73" s="25">
        <f t="shared" si="4"/>
        <v>316794.09999999998</v>
      </c>
      <c r="F73" s="25">
        <f>SUM(F74:F100)</f>
        <v>158960</v>
      </c>
      <c r="G73" s="25">
        <f>SUM(G74:G100)</f>
        <v>157834.09999999998</v>
      </c>
      <c r="I73" s="47"/>
      <c r="J73" s="47"/>
    </row>
    <row r="74" spans="1:10" ht="52.5" customHeight="1" x14ac:dyDescent="0.25">
      <c r="A74" s="9" t="s">
        <v>16</v>
      </c>
      <c r="B74" s="3" t="s">
        <v>36</v>
      </c>
      <c r="C74" s="9" t="s">
        <v>13</v>
      </c>
      <c r="D74" s="2" t="s">
        <v>34</v>
      </c>
      <c r="E74" s="37">
        <f t="shared" si="4"/>
        <v>54017.2</v>
      </c>
      <c r="F74" s="48">
        <f>9270-3793.9</f>
        <v>5476.1</v>
      </c>
      <c r="G74" s="48">
        <v>48541.1</v>
      </c>
      <c r="I74" s="47"/>
      <c r="J74" s="47"/>
    </row>
    <row r="75" spans="1:10" ht="60.75" customHeight="1" x14ac:dyDescent="0.25">
      <c r="A75" s="8" t="s">
        <v>16</v>
      </c>
      <c r="B75" s="3" t="s">
        <v>61</v>
      </c>
      <c r="C75" s="8" t="s">
        <v>13</v>
      </c>
      <c r="D75" s="2" t="s">
        <v>34</v>
      </c>
      <c r="E75" s="37">
        <f t="shared" si="4"/>
        <v>13585.9</v>
      </c>
      <c r="F75" s="48">
        <v>13585.9</v>
      </c>
      <c r="G75" s="48"/>
      <c r="I75" s="47"/>
      <c r="J75" s="47"/>
    </row>
    <row r="76" spans="1:10" ht="54.75" customHeight="1" x14ac:dyDescent="0.25">
      <c r="A76" s="78" t="s">
        <v>16</v>
      </c>
      <c r="B76" s="3" t="s">
        <v>59</v>
      </c>
      <c r="C76" s="78" t="s">
        <v>13</v>
      </c>
      <c r="D76" s="77" t="s">
        <v>72</v>
      </c>
      <c r="E76" s="37">
        <f t="shared" si="4"/>
        <v>687.90000000000009</v>
      </c>
      <c r="F76" s="49">
        <f>46.3+338.3-336.4</f>
        <v>48.200000000000045</v>
      </c>
      <c r="G76" s="49">
        <v>639.70000000000005</v>
      </c>
      <c r="I76" s="47"/>
      <c r="J76" s="47"/>
    </row>
    <row r="77" spans="1:10" ht="54.75" customHeight="1" x14ac:dyDescent="0.25">
      <c r="A77" s="78"/>
      <c r="B77" s="3" t="s">
        <v>61</v>
      </c>
      <c r="C77" s="78"/>
      <c r="D77" s="77"/>
      <c r="E77" s="37">
        <f t="shared" si="4"/>
        <v>196.59999999999997</v>
      </c>
      <c r="F77" s="49">
        <f>336.4-139.8</f>
        <v>196.59999999999997</v>
      </c>
      <c r="G77" s="49"/>
      <c r="I77" s="47"/>
      <c r="J77" s="47"/>
    </row>
    <row r="78" spans="1:10" ht="54" customHeight="1" x14ac:dyDescent="0.25">
      <c r="A78" s="78" t="s">
        <v>16</v>
      </c>
      <c r="B78" s="3" t="s">
        <v>59</v>
      </c>
      <c r="C78" s="78" t="s">
        <v>13</v>
      </c>
      <c r="D78" s="77" t="s">
        <v>73</v>
      </c>
      <c r="E78" s="37">
        <f t="shared" si="4"/>
        <v>687.7</v>
      </c>
      <c r="F78" s="49">
        <f>46.3+338.3-336.4</f>
        <v>48.200000000000045</v>
      </c>
      <c r="G78" s="49">
        <v>639.5</v>
      </c>
      <c r="I78" s="47"/>
      <c r="J78" s="47"/>
    </row>
    <row r="79" spans="1:10" ht="56.25" customHeight="1" x14ac:dyDescent="0.25">
      <c r="A79" s="78"/>
      <c r="B79" s="3" t="s">
        <v>61</v>
      </c>
      <c r="C79" s="78"/>
      <c r="D79" s="77"/>
      <c r="E79" s="37">
        <f t="shared" si="4"/>
        <v>171.49999999999997</v>
      </c>
      <c r="F79" s="49">
        <f>336.4-164.9</f>
        <v>171.49999999999997</v>
      </c>
      <c r="G79" s="50"/>
      <c r="I79" s="47"/>
      <c r="J79" s="47"/>
    </row>
    <row r="80" spans="1:10" ht="30.75" customHeight="1" x14ac:dyDescent="0.25">
      <c r="A80" s="78" t="s">
        <v>16</v>
      </c>
      <c r="B80" s="3" t="s">
        <v>151</v>
      </c>
      <c r="C80" s="78" t="s">
        <v>13</v>
      </c>
      <c r="D80" s="79" t="s">
        <v>74</v>
      </c>
      <c r="E80" s="37">
        <f t="shared" si="4"/>
        <v>16500</v>
      </c>
      <c r="F80" s="37"/>
      <c r="G80" s="37">
        <v>16500</v>
      </c>
      <c r="I80" s="47"/>
      <c r="J80" s="47"/>
    </row>
    <row r="81" spans="1:10" ht="30" customHeight="1" x14ac:dyDescent="0.25">
      <c r="A81" s="78"/>
      <c r="B81" s="3" t="s">
        <v>152</v>
      </c>
      <c r="C81" s="78"/>
      <c r="D81" s="79"/>
      <c r="E81" s="37">
        <f t="shared" si="4"/>
        <v>16500</v>
      </c>
      <c r="F81" s="37">
        <v>16500</v>
      </c>
      <c r="G81" s="37"/>
      <c r="I81" s="47"/>
      <c r="J81" s="47"/>
    </row>
    <row r="82" spans="1:10" ht="28.5" customHeight="1" x14ac:dyDescent="0.25">
      <c r="A82" s="80" t="s">
        <v>16</v>
      </c>
      <c r="B82" s="3" t="s">
        <v>61</v>
      </c>
      <c r="C82" s="80" t="s">
        <v>13</v>
      </c>
      <c r="D82" s="79" t="s">
        <v>89</v>
      </c>
      <c r="E82" s="37">
        <f t="shared" ref="E82:E88" si="5">F82+G82</f>
        <v>22700.2</v>
      </c>
      <c r="F82" s="37">
        <v>22700.2</v>
      </c>
      <c r="G82" s="37"/>
      <c r="I82" s="47"/>
      <c r="J82" s="47"/>
    </row>
    <row r="83" spans="1:10" ht="28.5" customHeight="1" x14ac:dyDescent="0.25">
      <c r="A83" s="80"/>
      <c r="B83" s="3" t="s">
        <v>151</v>
      </c>
      <c r="C83" s="80"/>
      <c r="D83" s="79"/>
      <c r="E83" s="37">
        <f t="shared" si="5"/>
        <v>81375</v>
      </c>
      <c r="F83" s="37"/>
      <c r="G83" s="37">
        <v>81375</v>
      </c>
      <c r="I83" s="47"/>
      <c r="J83" s="47"/>
    </row>
    <row r="84" spans="1:10" ht="28.5" customHeight="1" x14ac:dyDescent="0.25">
      <c r="A84" s="80"/>
      <c r="B84" s="3" t="s">
        <v>152</v>
      </c>
      <c r="C84" s="80"/>
      <c r="D84" s="79"/>
      <c r="E84" s="37">
        <f t="shared" si="5"/>
        <v>6125</v>
      </c>
      <c r="F84" s="37">
        <v>6125</v>
      </c>
      <c r="G84" s="37"/>
      <c r="I84" s="47"/>
      <c r="J84" s="47"/>
    </row>
    <row r="85" spans="1:10" ht="39" customHeight="1" x14ac:dyDescent="0.25">
      <c r="A85" s="8" t="s">
        <v>16</v>
      </c>
      <c r="B85" s="3" t="s">
        <v>61</v>
      </c>
      <c r="C85" s="8" t="s">
        <v>13</v>
      </c>
      <c r="D85" s="2" t="s">
        <v>106</v>
      </c>
      <c r="E85" s="37">
        <f t="shared" si="5"/>
        <v>6409.8</v>
      </c>
      <c r="F85" s="48">
        <v>6409.8</v>
      </c>
      <c r="G85" s="48"/>
      <c r="I85" s="47"/>
      <c r="J85" s="47"/>
    </row>
    <row r="86" spans="1:10" ht="36" customHeight="1" x14ac:dyDescent="0.25">
      <c r="A86" s="8" t="s">
        <v>16</v>
      </c>
      <c r="B86" s="3" t="s">
        <v>136</v>
      </c>
      <c r="C86" s="8" t="s">
        <v>13</v>
      </c>
      <c r="D86" s="2" t="s">
        <v>126</v>
      </c>
      <c r="E86" s="37">
        <f t="shared" si="5"/>
        <v>14284.2</v>
      </c>
      <c r="F86" s="48">
        <f>11396+4454-3494.9-379.4-182.3</f>
        <v>11793.400000000001</v>
      </c>
      <c r="G86" s="48">
        <v>2490.8000000000002</v>
      </c>
      <c r="I86" s="47"/>
      <c r="J86" s="47"/>
    </row>
    <row r="87" spans="1:10" ht="39" customHeight="1" x14ac:dyDescent="0.25">
      <c r="A87" s="8" t="s">
        <v>16</v>
      </c>
      <c r="B87" s="3" t="s">
        <v>137</v>
      </c>
      <c r="C87" s="8" t="s">
        <v>13</v>
      </c>
      <c r="D87" s="2" t="s">
        <v>127</v>
      </c>
      <c r="E87" s="37">
        <f t="shared" si="5"/>
        <v>9120</v>
      </c>
      <c r="F87" s="48">
        <v>6396.3</v>
      </c>
      <c r="G87" s="48">
        <v>2723.7</v>
      </c>
      <c r="I87" s="47"/>
      <c r="J87" s="47"/>
    </row>
    <row r="88" spans="1:10" ht="39" customHeight="1" x14ac:dyDescent="0.25">
      <c r="A88" s="8" t="s">
        <v>16</v>
      </c>
      <c r="B88" s="3" t="s">
        <v>138</v>
      </c>
      <c r="C88" s="8" t="s">
        <v>13</v>
      </c>
      <c r="D88" s="2" t="s">
        <v>128</v>
      </c>
      <c r="E88" s="37">
        <f t="shared" si="5"/>
        <v>6569.6</v>
      </c>
      <c r="F88" s="48">
        <v>3658.6</v>
      </c>
      <c r="G88" s="48">
        <v>2911</v>
      </c>
      <c r="H88" s="51"/>
      <c r="I88" s="47"/>
      <c r="J88" s="47"/>
    </row>
    <row r="89" spans="1:10" ht="56.25" customHeight="1" x14ac:dyDescent="0.25">
      <c r="A89" s="8" t="s">
        <v>16</v>
      </c>
      <c r="B89" s="3" t="s">
        <v>139</v>
      </c>
      <c r="C89" s="8" t="s">
        <v>13</v>
      </c>
      <c r="D89" s="2" t="s">
        <v>109</v>
      </c>
      <c r="E89" s="37">
        <f>F89+G89</f>
        <v>16851.3</v>
      </c>
      <c r="F89" s="48">
        <v>14838</v>
      </c>
      <c r="G89" s="48">
        <v>2013.3</v>
      </c>
      <c r="H89" s="51"/>
      <c r="I89" s="47"/>
      <c r="J89" s="47"/>
    </row>
    <row r="90" spans="1:10" ht="39" customHeight="1" x14ac:dyDescent="0.25">
      <c r="A90" s="8" t="s">
        <v>16</v>
      </c>
      <c r="B90" s="3" t="s">
        <v>61</v>
      </c>
      <c r="C90" s="8" t="s">
        <v>13</v>
      </c>
      <c r="D90" s="35" t="s">
        <v>85</v>
      </c>
      <c r="E90" s="37">
        <f t="shared" ref="E90:E100" si="6">F90+G90</f>
        <v>9480</v>
      </c>
      <c r="F90" s="48">
        <f>12000-2020-500</f>
        <v>9480</v>
      </c>
      <c r="G90" s="48"/>
      <c r="I90" s="47"/>
      <c r="J90" s="47"/>
    </row>
    <row r="91" spans="1:10" ht="39" customHeight="1" x14ac:dyDescent="0.25">
      <c r="A91" s="8" t="s">
        <v>16</v>
      </c>
      <c r="B91" s="3" t="s">
        <v>61</v>
      </c>
      <c r="C91" s="8" t="s">
        <v>13</v>
      </c>
      <c r="D91" s="2" t="s">
        <v>90</v>
      </c>
      <c r="E91" s="37">
        <f t="shared" si="6"/>
        <v>4830</v>
      </c>
      <c r="F91" s="48">
        <f>6000-1170</f>
        <v>4830</v>
      </c>
      <c r="G91" s="48"/>
      <c r="I91" s="47"/>
      <c r="J91" s="47"/>
    </row>
    <row r="92" spans="1:10" ht="39" customHeight="1" x14ac:dyDescent="0.25">
      <c r="A92" s="8" t="s">
        <v>16</v>
      </c>
      <c r="B92" s="3" t="s">
        <v>61</v>
      </c>
      <c r="C92" s="8" t="s">
        <v>13</v>
      </c>
      <c r="D92" s="2" t="s">
        <v>94</v>
      </c>
      <c r="E92" s="37">
        <f t="shared" si="6"/>
        <v>5279.4</v>
      </c>
      <c r="F92" s="48">
        <v>5279.4</v>
      </c>
      <c r="G92" s="48"/>
      <c r="I92" s="47"/>
      <c r="J92" s="47"/>
    </row>
    <row r="93" spans="1:10" ht="35.25" customHeight="1" x14ac:dyDescent="0.25">
      <c r="A93" s="8" t="s">
        <v>16</v>
      </c>
      <c r="B93" s="3" t="s">
        <v>61</v>
      </c>
      <c r="C93" s="8" t="s">
        <v>13</v>
      </c>
      <c r="D93" s="2" t="s">
        <v>131</v>
      </c>
      <c r="E93" s="37">
        <f t="shared" si="6"/>
        <v>5722</v>
      </c>
      <c r="F93" s="48">
        <v>5722</v>
      </c>
      <c r="G93" s="48"/>
      <c r="I93" s="47"/>
      <c r="J93" s="47"/>
    </row>
    <row r="94" spans="1:10" ht="36.75" customHeight="1" x14ac:dyDescent="0.25">
      <c r="A94" s="8" t="s">
        <v>16</v>
      </c>
      <c r="B94" s="3" t="s">
        <v>61</v>
      </c>
      <c r="C94" s="8" t="s">
        <v>13</v>
      </c>
      <c r="D94" s="2" t="s">
        <v>116</v>
      </c>
      <c r="E94" s="37">
        <f t="shared" si="6"/>
        <v>2295.9</v>
      </c>
      <c r="F94" s="48">
        <v>2295.9</v>
      </c>
      <c r="G94" s="48"/>
      <c r="I94" s="47"/>
      <c r="J94" s="47"/>
    </row>
    <row r="95" spans="1:10" ht="36.75" customHeight="1" x14ac:dyDescent="0.25">
      <c r="A95" s="8" t="s">
        <v>16</v>
      </c>
      <c r="B95" s="3" t="s">
        <v>61</v>
      </c>
      <c r="C95" s="8" t="s">
        <v>13</v>
      </c>
      <c r="D95" s="2" t="s">
        <v>118</v>
      </c>
      <c r="E95" s="37">
        <f t="shared" si="6"/>
        <v>4506.7</v>
      </c>
      <c r="F95" s="48">
        <v>4506.7</v>
      </c>
      <c r="G95" s="48"/>
      <c r="I95" s="47"/>
      <c r="J95" s="47"/>
    </row>
    <row r="96" spans="1:10" ht="39.75" customHeight="1" x14ac:dyDescent="0.25">
      <c r="A96" s="8" t="s">
        <v>16</v>
      </c>
      <c r="B96" s="3" t="s">
        <v>61</v>
      </c>
      <c r="C96" s="8" t="s">
        <v>13</v>
      </c>
      <c r="D96" s="4" t="s">
        <v>153</v>
      </c>
      <c r="E96" s="37">
        <f t="shared" si="6"/>
        <v>2334.6999999999998</v>
      </c>
      <c r="F96" s="48">
        <v>2334.6999999999998</v>
      </c>
      <c r="G96" s="48"/>
      <c r="I96" s="47"/>
      <c r="J96" s="47"/>
    </row>
    <row r="97" spans="1:12" ht="32.25" customHeight="1" x14ac:dyDescent="0.25">
      <c r="A97" s="8" t="s">
        <v>16</v>
      </c>
      <c r="B97" s="3" t="s">
        <v>61</v>
      </c>
      <c r="C97" s="8" t="s">
        <v>13</v>
      </c>
      <c r="D97" s="4" t="s">
        <v>147</v>
      </c>
      <c r="E97" s="37">
        <f t="shared" si="6"/>
        <v>5678</v>
      </c>
      <c r="F97" s="48">
        <f>6800-554-568</f>
        <v>5678</v>
      </c>
      <c r="G97" s="48"/>
      <c r="I97" s="47"/>
      <c r="J97" s="47"/>
    </row>
    <row r="98" spans="1:12" ht="36.75" customHeight="1" x14ac:dyDescent="0.25">
      <c r="A98" s="8" t="s">
        <v>16</v>
      </c>
      <c r="B98" s="3" t="s">
        <v>61</v>
      </c>
      <c r="C98" s="8" t="s">
        <v>13</v>
      </c>
      <c r="D98" s="4" t="s">
        <v>145</v>
      </c>
      <c r="E98" s="37">
        <f t="shared" si="6"/>
        <v>4177.8</v>
      </c>
      <c r="F98" s="48">
        <v>4177.8</v>
      </c>
      <c r="G98" s="48"/>
      <c r="I98" s="47"/>
      <c r="J98" s="47"/>
    </row>
    <row r="99" spans="1:12" ht="39" customHeight="1" x14ac:dyDescent="0.25">
      <c r="A99" s="8" t="s">
        <v>16</v>
      </c>
      <c r="B99" s="3" t="s">
        <v>61</v>
      </c>
      <c r="C99" s="8" t="s">
        <v>13</v>
      </c>
      <c r="D99" s="4" t="s">
        <v>163</v>
      </c>
      <c r="E99" s="37">
        <f t="shared" si="6"/>
        <v>6502.9</v>
      </c>
      <c r="F99" s="48">
        <v>6502.9</v>
      </c>
      <c r="G99" s="48"/>
      <c r="I99" s="47"/>
      <c r="J99" s="47"/>
    </row>
    <row r="100" spans="1:12" ht="37.5" customHeight="1" x14ac:dyDescent="0.25">
      <c r="A100" s="8" t="s">
        <v>16</v>
      </c>
      <c r="B100" s="3" t="s">
        <v>61</v>
      </c>
      <c r="C100" s="8" t="s">
        <v>13</v>
      </c>
      <c r="D100" s="4" t="s">
        <v>86</v>
      </c>
      <c r="E100" s="37">
        <f t="shared" si="6"/>
        <v>204.8</v>
      </c>
      <c r="F100" s="48">
        <v>204.8</v>
      </c>
      <c r="G100" s="48"/>
      <c r="I100" s="47"/>
      <c r="J100" s="47"/>
    </row>
    <row r="101" spans="1:12" s="53" customFormat="1" ht="30" customHeight="1" x14ac:dyDescent="0.25">
      <c r="A101" s="1" t="s">
        <v>18</v>
      </c>
      <c r="B101" s="32"/>
      <c r="C101" s="1"/>
      <c r="D101" s="33" t="s">
        <v>19</v>
      </c>
      <c r="E101" s="25">
        <f t="shared" ref="E101:E129" si="7">F101+G101</f>
        <v>64349</v>
      </c>
      <c r="F101" s="52">
        <f>F114+F102+F110</f>
        <v>50602.400000000001</v>
      </c>
      <c r="G101" s="52">
        <f>G102+G114</f>
        <v>13746.6</v>
      </c>
      <c r="I101" s="54"/>
      <c r="J101" s="54"/>
      <c r="L101" s="55"/>
    </row>
    <row r="102" spans="1:12" ht="30" customHeight="1" x14ac:dyDescent="0.25">
      <c r="A102" s="32" t="s">
        <v>20</v>
      </c>
      <c r="B102" s="32"/>
      <c r="C102" s="32"/>
      <c r="D102" s="56" t="s">
        <v>21</v>
      </c>
      <c r="E102" s="25">
        <f t="shared" si="7"/>
        <v>32535.7</v>
      </c>
      <c r="F102" s="25">
        <f>SUM(F103:F109)</f>
        <v>32535.7</v>
      </c>
      <c r="G102" s="25"/>
      <c r="I102" s="47"/>
      <c r="J102" s="47"/>
    </row>
    <row r="103" spans="1:12" ht="42.75" customHeight="1" x14ac:dyDescent="0.25">
      <c r="A103" s="3" t="s">
        <v>20</v>
      </c>
      <c r="B103" s="3" t="s">
        <v>43</v>
      </c>
      <c r="C103" s="3" t="s">
        <v>13</v>
      </c>
      <c r="D103" s="2" t="s">
        <v>100</v>
      </c>
      <c r="E103" s="37">
        <f t="shared" si="7"/>
        <v>3450.3</v>
      </c>
      <c r="F103" s="37">
        <f>5088.9-88.9-1549.7</f>
        <v>3450.3</v>
      </c>
      <c r="G103" s="25"/>
      <c r="I103" s="57"/>
      <c r="J103" s="47"/>
    </row>
    <row r="104" spans="1:12" ht="45" customHeight="1" x14ac:dyDescent="0.25">
      <c r="A104" s="3" t="s">
        <v>20</v>
      </c>
      <c r="B104" s="3" t="s">
        <v>43</v>
      </c>
      <c r="C104" s="3" t="s">
        <v>13</v>
      </c>
      <c r="D104" s="35" t="s">
        <v>99</v>
      </c>
      <c r="E104" s="37">
        <f t="shared" si="7"/>
        <v>3540.8</v>
      </c>
      <c r="F104" s="37">
        <v>3540.8</v>
      </c>
      <c r="G104" s="25"/>
      <c r="I104" s="57"/>
      <c r="J104" s="47"/>
    </row>
    <row r="105" spans="1:12" ht="42.75" customHeight="1" x14ac:dyDescent="0.25">
      <c r="A105" s="3" t="s">
        <v>20</v>
      </c>
      <c r="B105" s="3" t="s">
        <v>43</v>
      </c>
      <c r="C105" s="3" t="s">
        <v>13</v>
      </c>
      <c r="D105" s="2" t="s">
        <v>101</v>
      </c>
      <c r="E105" s="37">
        <f t="shared" si="7"/>
        <v>926.6</v>
      </c>
      <c r="F105" s="37">
        <v>926.6</v>
      </c>
      <c r="G105" s="25"/>
      <c r="I105" s="57"/>
      <c r="J105" s="47"/>
    </row>
    <row r="106" spans="1:12" ht="37.5" customHeight="1" x14ac:dyDescent="0.25">
      <c r="A106" s="75" t="s">
        <v>20</v>
      </c>
      <c r="B106" s="75" t="s">
        <v>43</v>
      </c>
      <c r="C106" s="75" t="s">
        <v>13</v>
      </c>
      <c r="D106" s="58" t="s">
        <v>102</v>
      </c>
      <c r="E106" s="37">
        <f t="shared" si="7"/>
        <v>9933.7999999999993</v>
      </c>
      <c r="F106" s="37">
        <v>9933.7999999999993</v>
      </c>
      <c r="G106" s="25"/>
      <c r="I106" s="57"/>
      <c r="J106" s="47"/>
    </row>
    <row r="107" spans="1:12" ht="37.5" customHeight="1" x14ac:dyDescent="0.25">
      <c r="A107" s="76"/>
      <c r="B107" s="76"/>
      <c r="C107" s="76"/>
      <c r="D107" s="58" t="s">
        <v>169</v>
      </c>
      <c r="E107" s="37">
        <f t="shared" si="7"/>
        <v>5189</v>
      </c>
      <c r="F107" s="37">
        <v>5189</v>
      </c>
      <c r="G107" s="25"/>
      <c r="I107" s="57"/>
      <c r="J107" s="47"/>
    </row>
    <row r="108" spans="1:12" ht="43.5" customHeight="1" x14ac:dyDescent="0.25">
      <c r="A108" s="3" t="s">
        <v>20</v>
      </c>
      <c r="B108" s="3" t="s">
        <v>43</v>
      </c>
      <c r="C108" s="3" t="s">
        <v>13</v>
      </c>
      <c r="D108" s="2" t="s">
        <v>95</v>
      </c>
      <c r="E108" s="37">
        <f t="shared" si="7"/>
        <v>9448.5</v>
      </c>
      <c r="F108" s="37">
        <v>9448.5</v>
      </c>
      <c r="G108" s="25"/>
      <c r="I108" s="57"/>
      <c r="J108" s="47"/>
    </row>
    <row r="109" spans="1:12" ht="33.75" customHeight="1" x14ac:dyDescent="0.25">
      <c r="A109" s="3" t="s">
        <v>20</v>
      </c>
      <c r="B109" s="3" t="s">
        <v>43</v>
      </c>
      <c r="C109" s="3" t="s">
        <v>13</v>
      </c>
      <c r="D109" s="11" t="s">
        <v>86</v>
      </c>
      <c r="E109" s="37">
        <f t="shared" si="7"/>
        <v>46.7</v>
      </c>
      <c r="F109" s="37">
        <v>46.7</v>
      </c>
      <c r="G109" s="25"/>
      <c r="I109" s="57"/>
      <c r="J109" s="47"/>
    </row>
    <row r="110" spans="1:12" ht="24.75" customHeight="1" x14ac:dyDescent="0.25">
      <c r="A110" s="1" t="s">
        <v>75</v>
      </c>
      <c r="B110" s="1"/>
      <c r="C110" s="1"/>
      <c r="D110" s="36" t="s">
        <v>76</v>
      </c>
      <c r="E110" s="25">
        <f t="shared" si="7"/>
        <v>17031.900000000001</v>
      </c>
      <c r="F110" s="25">
        <f>F111+F112+F113</f>
        <v>17031.900000000001</v>
      </c>
      <c r="G110" s="25"/>
      <c r="I110" s="57"/>
      <c r="J110" s="47"/>
    </row>
    <row r="111" spans="1:12" ht="36" customHeight="1" x14ac:dyDescent="0.25">
      <c r="A111" s="9" t="s">
        <v>75</v>
      </c>
      <c r="B111" s="9" t="s">
        <v>77</v>
      </c>
      <c r="C111" s="9" t="s">
        <v>13</v>
      </c>
      <c r="D111" s="2" t="s">
        <v>96</v>
      </c>
      <c r="E111" s="37">
        <f t="shared" si="7"/>
        <v>2446.4</v>
      </c>
      <c r="F111" s="37">
        <v>2446.4</v>
      </c>
      <c r="G111" s="25"/>
      <c r="H111" s="26"/>
      <c r="I111" s="57"/>
      <c r="J111" s="47"/>
    </row>
    <row r="112" spans="1:12" ht="44.25" customHeight="1" x14ac:dyDescent="0.25">
      <c r="A112" s="9" t="s">
        <v>75</v>
      </c>
      <c r="B112" s="9" t="s">
        <v>77</v>
      </c>
      <c r="C112" s="9" t="s">
        <v>13</v>
      </c>
      <c r="D112" s="12" t="s">
        <v>119</v>
      </c>
      <c r="E112" s="37">
        <f t="shared" si="7"/>
        <v>10491.6</v>
      </c>
      <c r="F112" s="37">
        <v>10491.6</v>
      </c>
      <c r="G112" s="25"/>
      <c r="H112" s="26"/>
      <c r="I112" s="57"/>
      <c r="J112" s="47"/>
    </row>
    <row r="113" spans="1:10" ht="33.75" customHeight="1" x14ac:dyDescent="0.25">
      <c r="A113" s="9" t="s">
        <v>75</v>
      </c>
      <c r="B113" s="9" t="s">
        <v>77</v>
      </c>
      <c r="C113" s="9" t="s">
        <v>13</v>
      </c>
      <c r="D113" s="12" t="s">
        <v>157</v>
      </c>
      <c r="E113" s="37">
        <f t="shared" si="7"/>
        <v>4093.8999999999996</v>
      </c>
      <c r="F113" s="37">
        <f>5016.4-922.5</f>
        <v>4093.8999999999996</v>
      </c>
      <c r="G113" s="25"/>
      <c r="H113" s="26"/>
      <c r="I113" s="57"/>
      <c r="J113" s="47"/>
    </row>
    <row r="114" spans="1:10" ht="28.5" customHeight="1" x14ac:dyDescent="0.25">
      <c r="A114" s="32" t="s">
        <v>38</v>
      </c>
      <c r="B114" s="59"/>
      <c r="C114" s="3"/>
      <c r="D114" s="60" t="s">
        <v>39</v>
      </c>
      <c r="E114" s="25">
        <f t="shared" si="7"/>
        <v>14781.4</v>
      </c>
      <c r="F114" s="25">
        <f>SUM(F115:F116)</f>
        <v>1034.8</v>
      </c>
      <c r="G114" s="25">
        <f>SUM(G115:G116)</f>
        <v>13746.6</v>
      </c>
      <c r="I114" s="47"/>
      <c r="J114" s="47"/>
    </row>
    <row r="115" spans="1:10" ht="33" customHeight="1" x14ac:dyDescent="0.25">
      <c r="A115" s="90" t="s">
        <v>38</v>
      </c>
      <c r="B115" s="3" t="s">
        <v>51</v>
      </c>
      <c r="C115" s="90" t="s">
        <v>13</v>
      </c>
      <c r="D115" s="91" t="s">
        <v>158</v>
      </c>
      <c r="E115" s="37">
        <f t="shared" si="7"/>
        <v>11342.6</v>
      </c>
      <c r="F115" s="37">
        <f>4395.3-1087-2514.3</f>
        <v>794</v>
      </c>
      <c r="G115" s="37">
        <v>10548.6</v>
      </c>
      <c r="I115" s="61"/>
      <c r="J115" s="61"/>
    </row>
    <row r="116" spans="1:10" ht="28.5" customHeight="1" x14ac:dyDescent="0.25">
      <c r="A116" s="90"/>
      <c r="B116" s="3" t="s">
        <v>108</v>
      </c>
      <c r="C116" s="90"/>
      <c r="D116" s="91"/>
      <c r="E116" s="37">
        <f t="shared" si="7"/>
        <v>3438.8</v>
      </c>
      <c r="F116" s="37">
        <v>240.8</v>
      </c>
      <c r="G116" s="37">
        <f>2116.6+1081.4</f>
        <v>3198</v>
      </c>
      <c r="I116" s="61"/>
      <c r="J116" s="61"/>
    </row>
    <row r="117" spans="1:10" ht="25.5" customHeight="1" x14ac:dyDescent="0.25">
      <c r="A117" s="1" t="s">
        <v>110</v>
      </c>
      <c r="B117" s="9"/>
      <c r="C117" s="9"/>
      <c r="D117" s="10" t="s">
        <v>111</v>
      </c>
      <c r="E117" s="25">
        <f t="shared" si="7"/>
        <v>797.30000000000007</v>
      </c>
      <c r="F117" s="25">
        <f>F118</f>
        <v>797.30000000000007</v>
      </c>
      <c r="G117" s="25"/>
      <c r="I117" s="61"/>
      <c r="J117" s="61"/>
    </row>
    <row r="118" spans="1:10" ht="25.5" customHeight="1" x14ac:dyDescent="0.25">
      <c r="A118" s="1" t="s">
        <v>112</v>
      </c>
      <c r="B118" s="9"/>
      <c r="C118" s="9"/>
      <c r="D118" s="10" t="s">
        <v>113</v>
      </c>
      <c r="E118" s="25">
        <f t="shared" si="7"/>
        <v>797.30000000000007</v>
      </c>
      <c r="F118" s="25">
        <f>F119</f>
        <v>797.30000000000007</v>
      </c>
      <c r="G118" s="25"/>
      <c r="I118" s="61"/>
      <c r="J118" s="61"/>
    </row>
    <row r="119" spans="1:10" ht="39.75" customHeight="1" x14ac:dyDescent="0.25">
      <c r="A119" s="3" t="s">
        <v>112</v>
      </c>
      <c r="B119" s="3" t="s">
        <v>114</v>
      </c>
      <c r="C119" s="3" t="s">
        <v>13</v>
      </c>
      <c r="D119" s="2" t="s">
        <v>133</v>
      </c>
      <c r="E119" s="37">
        <f t="shared" si="7"/>
        <v>797.30000000000007</v>
      </c>
      <c r="F119" s="37">
        <f>797.2+0.1</f>
        <v>797.30000000000007</v>
      </c>
      <c r="G119" s="37"/>
      <c r="I119" s="61"/>
      <c r="J119" s="61"/>
    </row>
    <row r="120" spans="1:10" ht="38.25" customHeight="1" x14ac:dyDescent="0.25">
      <c r="A120" s="88" t="s">
        <v>28</v>
      </c>
      <c r="B120" s="88"/>
      <c r="C120" s="88"/>
      <c r="D120" s="88"/>
      <c r="E120" s="25">
        <f t="shared" si="7"/>
        <v>5988.2</v>
      </c>
      <c r="F120" s="25">
        <f>F121+F127</f>
        <v>5168.5</v>
      </c>
      <c r="G120" s="25">
        <f>G121+G127</f>
        <v>819.7</v>
      </c>
      <c r="I120" s="62"/>
      <c r="J120" s="62"/>
    </row>
    <row r="121" spans="1:10" ht="23.25" customHeight="1" x14ac:dyDescent="0.25">
      <c r="A121" s="32" t="s">
        <v>14</v>
      </c>
      <c r="B121" s="9"/>
      <c r="C121" s="9"/>
      <c r="D121" s="33" t="s">
        <v>15</v>
      </c>
      <c r="E121" s="25">
        <f t="shared" si="7"/>
        <v>5152.5</v>
      </c>
      <c r="F121" s="25">
        <f>F122+F125</f>
        <v>5152.5</v>
      </c>
      <c r="G121" s="25"/>
      <c r="I121" s="47"/>
      <c r="J121" s="47"/>
    </row>
    <row r="122" spans="1:10" ht="23.25" customHeight="1" x14ac:dyDescent="0.25">
      <c r="A122" s="1" t="s">
        <v>29</v>
      </c>
      <c r="B122" s="24"/>
      <c r="C122" s="24"/>
      <c r="D122" s="10" t="s">
        <v>30</v>
      </c>
      <c r="E122" s="25">
        <f t="shared" si="7"/>
        <v>2699.2000000000003</v>
      </c>
      <c r="F122" s="25">
        <f>F123+F124</f>
        <v>2699.2000000000003</v>
      </c>
      <c r="G122" s="25"/>
      <c r="I122" s="47"/>
      <c r="J122" s="47"/>
    </row>
    <row r="123" spans="1:10" ht="38.25" customHeight="1" x14ac:dyDescent="0.25">
      <c r="A123" s="9" t="s">
        <v>29</v>
      </c>
      <c r="B123" s="3" t="s">
        <v>46</v>
      </c>
      <c r="C123" s="9">
        <v>200</v>
      </c>
      <c r="D123" s="2" t="s">
        <v>47</v>
      </c>
      <c r="E123" s="37">
        <f t="shared" si="7"/>
        <v>2645.4</v>
      </c>
      <c r="F123" s="48">
        <v>2645.4</v>
      </c>
      <c r="G123" s="25"/>
      <c r="I123" s="61"/>
      <c r="J123" s="61"/>
    </row>
    <row r="124" spans="1:10" ht="57" customHeight="1" x14ac:dyDescent="0.25">
      <c r="A124" s="9" t="s">
        <v>29</v>
      </c>
      <c r="B124" s="3" t="s">
        <v>31</v>
      </c>
      <c r="C124" s="9">
        <v>200</v>
      </c>
      <c r="D124" s="2" t="s">
        <v>32</v>
      </c>
      <c r="E124" s="37">
        <f t="shared" si="7"/>
        <v>53.8</v>
      </c>
      <c r="F124" s="48">
        <v>53.8</v>
      </c>
      <c r="G124" s="37"/>
      <c r="I124" s="47"/>
      <c r="J124" s="47"/>
    </row>
    <row r="125" spans="1:10" ht="24.75" customHeight="1" x14ac:dyDescent="0.25">
      <c r="A125" s="32" t="s">
        <v>16</v>
      </c>
      <c r="B125" s="32"/>
      <c r="C125" s="32"/>
      <c r="D125" s="33" t="s">
        <v>17</v>
      </c>
      <c r="E125" s="25">
        <f t="shared" si="7"/>
        <v>2453.3000000000002</v>
      </c>
      <c r="F125" s="25">
        <f>F126</f>
        <v>2453.3000000000002</v>
      </c>
      <c r="G125" s="25"/>
      <c r="I125" s="47"/>
      <c r="J125" s="47"/>
    </row>
    <row r="126" spans="1:10" ht="49.5" customHeight="1" x14ac:dyDescent="0.25">
      <c r="A126" s="3" t="s">
        <v>16</v>
      </c>
      <c r="B126" s="3" t="s">
        <v>48</v>
      </c>
      <c r="C126" s="3" t="s">
        <v>12</v>
      </c>
      <c r="D126" s="2" t="s">
        <v>49</v>
      </c>
      <c r="E126" s="37">
        <f t="shared" si="7"/>
        <v>2453.3000000000002</v>
      </c>
      <c r="F126" s="37">
        <v>2453.3000000000002</v>
      </c>
      <c r="G126" s="37"/>
      <c r="I126" s="47"/>
      <c r="J126" s="47"/>
    </row>
    <row r="127" spans="1:10" ht="28.5" customHeight="1" x14ac:dyDescent="0.25">
      <c r="A127" s="1" t="s">
        <v>23</v>
      </c>
      <c r="B127" s="38"/>
      <c r="C127" s="39"/>
      <c r="D127" s="10" t="s">
        <v>24</v>
      </c>
      <c r="E127" s="25">
        <f t="shared" si="7"/>
        <v>835.7</v>
      </c>
      <c r="F127" s="25">
        <f>F128</f>
        <v>16</v>
      </c>
      <c r="G127" s="25">
        <f>G128</f>
        <v>819.7</v>
      </c>
      <c r="I127" s="47"/>
      <c r="J127" s="47"/>
    </row>
    <row r="128" spans="1:10" ht="28.5" customHeight="1" x14ac:dyDescent="0.25">
      <c r="A128" s="1" t="s">
        <v>25</v>
      </c>
      <c r="B128" s="38"/>
      <c r="C128" s="39"/>
      <c r="D128" s="34" t="s">
        <v>26</v>
      </c>
      <c r="E128" s="25">
        <f t="shared" si="7"/>
        <v>835.7</v>
      </c>
      <c r="F128" s="25">
        <f>SUM(F129:F130)</f>
        <v>16</v>
      </c>
      <c r="G128" s="25">
        <f>SUM(G129:G130)</f>
        <v>819.7</v>
      </c>
      <c r="I128" s="47"/>
      <c r="J128" s="47"/>
    </row>
    <row r="129" spans="1:10" ht="29.25" customHeight="1" x14ac:dyDescent="0.25">
      <c r="A129" s="78" t="s">
        <v>25</v>
      </c>
      <c r="B129" s="9" t="s">
        <v>58</v>
      </c>
      <c r="C129" s="78" t="s">
        <v>13</v>
      </c>
      <c r="D129" s="77" t="s">
        <v>27</v>
      </c>
      <c r="E129" s="37">
        <f t="shared" si="7"/>
        <v>16</v>
      </c>
      <c r="F129" s="37">
        <f>105.4-89.4</f>
        <v>16</v>
      </c>
      <c r="G129" s="25"/>
      <c r="I129" s="47"/>
      <c r="J129" s="47"/>
    </row>
    <row r="130" spans="1:10" ht="28.5" customHeight="1" x14ac:dyDescent="0.25">
      <c r="A130" s="78"/>
      <c r="B130" s="9" t="s">
        <v>40</v>
      </c>
      <c r="C130" s="78"/>
      <c r="D130" s="77"/>
      <c r="E130" s="37">
        <f>G130</f>
        <v>819.7</v>
      </c>
      <c r="F130" s="37"/>
      <c r="G130" s="37">
        <v>819.7</v>
      </c>
      <c r="I130" s="47"/>
      <c r="J130" s="47"/>
    </row>
    <row r="131" spans="1:10" ht="45.75" customHeight="1" x14ac:dyDescent="0.25">
      <c r="A131" s="88" t="s">
        <v>45</v>
      </c>
      <c r="B131" s="88"/>
      <c r="C131" s="88"/>
      <c r="D131" s="88"/>
      <c r="E131" s="25">
        <f t="shared" ref="E131:E137" si="8">F131+G131</f>
        <v>132429.5</v>
      </c>
      <c r="F131" s="25">
        <f>F132</f>
        <v>1372.6000000000001</v>
      </c>
      <c r="G131" s="25">
        <f>G132</f>
        <v>131056.9</v>
      </c>
      <c r="I131" s="47"/>
      <c r="J131" s="47"/>
    </row>
    <row r="132" spans="1:10" ht="30.75" customHeight="1" x14ac:dyDescent="0.25">
      <c r="A132" s="1" t="s">
        <v>23</v>
      </c>
      <c r="B132" s="38"/>
      <c r="C132" s="39"/>
      <c r="D132" s="10" t="s">
        <v>24</v>
      </c>
      <c r="E132" s="25">
        <f t="shared" si="8"/>
        <v>132429.5</v>
      </c>
      <c r="F132" s="25">
        <f>F133</f>
        <v>1372.6000000000001</v>
      </c>
      <c r="G132" s="25">
        <f>G133</f>
        <v>131056.9</v>
      </c>
      <c r="I132" s="47"/>
      <c r="J132" s="47"/>
    </row>
    <row r="133" spans="1:10" ht="30.75" customHeight="1" x14ac:dyDescent="0.25">
      <c r="A133" s="32" t="s">
        <v>25</v>
      </c>
      <c r="B133" s="63"/>
      <c r="C133" s="63"/>
      <c r="D133" s="64" t="s">
        <v>26</v>
      </c>
      <c r="E133" s="25">
        <f t="shared" si="8"/>
        <v>132429.5</v>
      </c>
      <c r="F133" s="25">
        <f>F134+F135+F136</f>
        <v>1372.6000000000001</v>
      </c>
      <c r="G133" s="25">
        <f>G134+G135+G136</f>
        <v>131056.9</v>
      </c>
      <c r="I133" s="47"/>
      <c r="J133" s="47"/>
    </row>
    <row r="134" spans="1:10" s="66" customFormat="1" ht="56.25" customHeight="1" x14ac:dyDescent="0.25">
      <c r="A134" s="3" t="s">
        <v>25</v>
      </c>
      <c r="B134" s="3" t="s">
        <v>37</v>
      </c>
      <c r="C134" s="3" t="s">
        <v>12</v>
      </c>
      <c r="D134" s="65" t="s">
        <v>162</v>
      </c>
      <c r="E134" s="37">
        <f t="shared" si="8"/>
        <v>112820.4</v>
      </c>
      <c r="F134" s="37"/>
      <c r="G134" s="48">
        <f>73848.1+34751.9+12962.9-27037.7+18295.2</f>
        <v>112820.4</v>
      </c>
      <c r="I134" s="47"/>
      <c r="J134" s="47"/>
    </row>
    <row r="135" spans="1:10" ht="30" customHeight="1" x14ac:dyDescent="0.25">
      <c r="A135" s="90" t="s">
        <v>25</v>
      </c>
      <c r="B135" s="3" t="s">
        <v>53</v>
      </c>
      <c r="C135" s="90" t="s">
        <v>12</v>
      </c>
      <c r="D135" s="77" t="s">
        <v>55</v>
      </c>
      <c r="E135" s="37">
        <f t="shared" si="8"/>
        <v>1372.6000000000001</v>
      </c>
      <c r="F135" s="48">
        <f>781.7+1280.7-665.2-24.6</f>
        <v>1372.6000000000001</v>
      </c>
      <c r="G135" s="37"/>
      <c r="I135" s="47"/>
      <c r="J135" s="47"/>
    </row>
    <row r="136" spans="1:10" ht="30" customHeight="1" x14ac:dyDescent="0.25">
      <c r="A136" s="90"/>
      <c r="B136" s="3" t="s">
        <v>52</v>
      </c>
      <c r="C136" s="90"/>
      <c r="D136" s="77"/>
      <c r="E136" s="37">
        <f t="shared" si="8"/>
        <v>18236.5</v>
      </c>
      <c r="F136" s="48"/>
      <c r="G136" s="37">
        <v>18236.5</v>
      </c>
      <c r="I136" s="47"/>
      <c r="J136" s="47"/>
    </row>
    <row r="137" spans="1:10" s="21" customFormat="1" ht="24.75" customHeight="1" x14ac:dyDescent="0.25">
      <c r="A137" s="92" t="s">
        <v>33</v>
      </c>
      <c r="B137" s="92"/>
      <c r="C137" s="92"/>
      <c r="D137" s="67"/>
      <c r="E137" s="25">
        <f t="shared" si="8"/>
        <v>1827869.5999999996</v>
      </c>
      <c r="F137" s="25">
        <f>SUM(F16+F120+F131)</f>
        <v>753170.89999999979</v>
      </c>
      <c r="G137" s="25">
        <f>SUM(G16+G120+G131)</f>
        <v>1074698.7</v>
      </c>
    </row>
    <row r="138" spans="1:10" s="21" customFormat="1" ht="16.5" x14ac:dyDescent="0.25">
      <c r="A138" s="68"/>
      <c r="B138" s="68"/>
      <c r="C138" s="68"/>
      <c r="D138" s="68"/>
      <c r="E138" s="69"/>
      <c r="F138" s="69"/>
      <c r="G138" s="69"/>
    </row>
    <row r="139" spans="1:10" x14ac:dyDescent="0.25">
      <c r="F139" s="72"/>
      <c r="G139" s="73"/>
    </row>
    <row r="140" spans="1:10" x14ac:dyDescent="0.25">
      <c r="F140" s="74"/>
    </row>
  </sheetData>
  <mergeCells count="49">
    <mergeCell ref="D4:G4"/>
    <mergeCell ref="A131:D131"/>
    <mergeCell ref="A135:A136"/>
    <mergeCell ref="C135:C136"/>
    <mergeCell ref="D135:D136"/>
    <mergeCell ref="A137:C137"/>
    <mergeCell ref="A115:A116"/>
    <mergeCell ref="C115:C116"/>
    <mergeCell ref="D115:D116"/>
    <mergeCell ref="A120:D120"/>
    <mergeCell ref="A129:A130"/>
    <mergeCell ref="C129:C130"/>
    <mergeCell ref="D129:D130"/>
    <mergeCell ref="A16:D16"/>
    <mergeCell ref="A17:D17"/>
    <mergeCell ref="A56:D56"/>
    <mergeCell ref="A61:A64"/>
    <mergeCell ref="C61:C64"/>
    <mergeCell ref="D61:D64"/>
    <mergeCell ref="A12:C12"/>
    <mergeCell ref="D12:D14"/>
    <mergeCell ref="E12:E14"/>
    <mergeCell ref="F12:G12"/>
    <mergeCell ref="A13:A14"/>
    <mergeCell ref="B13:B14"/>
    <mergeCell ref="C13:C14"/>
    <mergeCell ref="F13:F14"/>
    <mergeCell ref="G13:G14"/>
    <mergeCell ref="A10:G10"/>
    <mergeCell ref="D5:G5"/>
    <mergeCell ref="A6:G6"/>
    <mergeCell ref="A7:G7"/>
    <mergeCell ref="A8:G8"/>
    <mergeCell ref="A9:G9"/>
    <mergeCell ref="A106:A107"/>
    <mergeCell ref="B106:B107"/>
    <mergeCell ref="C106:C107"/>
    <mergeCell ref="D76:D77"/>
    <mergeCell ref="D78:D79"/>
    <mergeCell ref="A76:A77"/>
    <mergeCell ref="A78:A79"/>
    <mergeCell ref="C76:C77"/>
    <mergeCell ref="C78:C79"/>
    <mergeCell ref="D80:D81"/>
    <mergeCell ref="A80:A81"/>
    <mergeCell ref="C80:C81"/>
    <mergeCell ref="A82:A84"/>
    <mergeCell ref="C82:C84"/>
    <mergeCell ref="D82:D84"/>
  </mergeCells>
  <pageMargins left="0.78740157480314965" right="0.78740157480314965" top="1.1811023622047245" bottom="0.59055118110236227" header="0.11811023622047245" footer="0.11811023622047245"/>
  <pageSetup paperSize="9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приложение!Заголовки_для_печати</vt:lpstr>
    </vt:vector>
  </TitlesOfParts>
  <Company>Krokoz™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goncharova</dc:creator>
  <cp:lastModifiedBy>Прасолов</cp:lastModifiedBy>
  <cp:lastPrinted>2025-05-28T07:47:01Z</cp:lastPrinted>
  <dcterms:created xsi:type="dcterms:W3CDTF">2017-11-08T08:25:33Z</dcterms:created>
  <dcterms:modified xsi:type="dcterms:W3CDTF">2025-05-28T07:47:11Z</dcterms:modified>
</cp:coreProperties>
</file>